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upospri.sharepoint.com/sites/SPRI-INDUS/Shared Documents/General/Area Desarrollo Industrial/PROGRAMA DESCARBONIZACIÓN INDUSTRIAL/2025/2. Plantillas solicitud y evaluacion/Solicitud/"/>
    </mc:Choice>
  </mc:AlternateContent>
  <xr:revisionPtr revIDLastSave="0" documentId="14_{8C8664FD-FE16-4A3A-A262-476472CE085B}" xr6:coauthVersionLast="47" xr6:coauthVersionMax="47" xr10:uidLastSave="{00000000-0000-0000-0000-000000000000}"/>
  <bookViews>
    <workbookView xWindow="-120" yWindow="-120" windowWidth="29040" windowHeight="15840" activeTab="1" xr2:uid="{00000000-000D-0000-FFFF-FFFF00000000}"/>
  </bookViews>
  <sheets>
    <sheet name="Instrucciones" sheetId="5" r:id="rId1"/>
    <sheet name="Datos Proyecto" sheetId="2" r:id="rId2"/>
    <sheet name="Factores de emisión" sheetId="3" r:id="rId3"/>
    <sheet name="Factores de emisión 2" sheetId="4" r:id="rId4"/>
  </sheets>
  <externalReferences>
    <externalReference r:id="rId5"/>
  </externalReferences>
  <definedNames>
    <definedName name="_xlnm.Print_Area" localSheetId="0">Instrucciones!$A$1:$P$53</definedName>
    <definedName name="bio_lenosos">'Factores de emisión'!$B$21:$B$27</definedName>
    <definedName name="Emisiones_evitadas_vidautil" localSheetId="0">'[1]Datos Proyecto'!$C$61</definedName>
    <definedName name="Emisiones_evitadas_vidautil">'Datos Proyecto'!$C$68</definedName>
    <definedName name="FactorEmisMixElecPeninsula" localSheetId="0">'[1]Factores de emisión'!$D$35</definedName>
    <definedName name="FactorEmisMixElecPeninsula">'Factores de emisión'!$D$35</definedName>
    <definedName name="gases">'Factores de emisión'!$B$3:$B$9</definedName>
    <definedName name="gestion_residuos">'Factores de emisión 2'!$G$5:$G$27</definedName>
    <definedName name="hidrogenos">'Factores de emisión'!$B$30:$B$31</definedName>
    <definedName name="materias_primas">'Factores de emisión 2'!$B$5:$B$111</definedName>
    <definedName name="otros_combustibles">'Factores de emisión'!$B$12:$B$19</definedName>
    <definedName name="refrigerantes_y_otros">'Factores de emisión 2'!$L$5:$L$54</definedName>
    <definedName name="Subvención_solicitada" localSheetId="0">'[1]Datos Proyecto'!$C$63</definedName>
    <definedName name="Subvención_solicitada">'Datos Proyecto'!$C$70</definedName>
    <definedName name="Vida_util" localSheetId="0">'[1]Datos Proyecto'!$C$3</definedName>
    <definedName name="Vida_util">'Datos Proyecto'!$C$3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25" i="2"/>
  <c r="D8" i="2" l="1"/>
  <c r="H26" i="2" l="1"/>
  <c r="H25" i="2"/>
  <c r="E26" i="2"/>
  <c r="E25" i="2"/>
  <c r="D26" i="2"/>
  <c r="H8" i="2"/>
  <c r="I26" i="2" l="1"/>
  <c r="I25" i="2"/>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 i="4"/>
  <c r="H20" i="2" l="1"/>
  <c r="I20" i="2" s="1"/>
  <c r="E47" i="2"/>
  <c r="E48" i="2"/>
  <c r="M48" i="2" s="1"/>
  <c r="E46" i="2"/>
  <c r="M46" i="2" s="1"/>
  <c r="D47" i="2"/>
  <c r="D48" i="2"/>
  <c r="D46" i="2"/>
  <c r="E33" i="2"/>
  <c r="L33" i="2" s="1"/>
  <c r="E34" i="2"/>
  <c r="L34" i="2" s="1"/>
  <c r="D33" i="2"/>
  <c r="D34" i="2"/>
  <c r="E32" i="2"/>
  <c r="L32" i="2" s="1"/>
  <c r="D32" i="2"/>
  <c r="M26" i="2"/>
  <c r="L25" i="2"/>
  <c r="E15" i="2"/>
  <c r="L15" i="2" s="1"/>
  <c r="D15" i="2"/>
  <c r="E14" i="2"/>
  <c r="L14" i="2" s="1"/>
  <c r="D14" i="2"/>
  <c r="E12" i="2"/>
  <c r="L12" i="2" s="1"/>
  <c r="D12" i="2"/>
  <c r="M39" i="2"/>
  <c r="L39" i="2"/>
  <c r="I39" i="2"/>
  <c r="H39" i="2"/>
  <c r="M37" i="2"/>
  <c r="L37" i="2"/>
  <c r="I37" i="2"/>
  <c r="H37" i="2"/>
  <c r="M22" i="2"/>
  <c r="L22" i="2"/>
  <c r="H22" i="2"/>
  <c r="I22" i="2" s="1"/>
  <c r="D9" i="2"/>
  <c r="I49" i="2"/>
  <c r="I35" i="2"/>
  <c r="E57" i="2"/>
  <c r="I57" i="2" s="1"/>
  <c r="E58" i="2"/>
  <c r="L58" i="2" s="1"/>
  <c r="D57" i="2"/>
  <c r="D58" i="2"/>
  <c r="E56" i="2"/>
  <c r="L56" i="2" s="1"/>
  <c r="D56" i="2"/>
  <c r="M59" i="2"/>
  <c r="L59" i="2"/>
  <c r="H59" i="2"/>
  <c r="I59" i="2" s="1"/>
  <c r="H58" i="2"/>
  <c r="H57" i="2"/>
  <c r="H56" i="2"/>
  <c r="M49" i="2"/>
  <c r="L49" i="2"/>
  <c r="H49" i="2"/>
  <c r="H48" i="2"/>
  <c r="H47" i="2"/>
  <c r="H46" i="2"/>
  <c r="M35" i="2"/>
  <c r="L35" i="2"/>
  <c r="H35" i="2"/>
  <c r="H34" i="2"/>
  <c r="H33" i="2"/>
  <c r="H32" i="2"/>
  <c r="M20" i="2"/>
  <c r="L20" i="2"/>
  <c r="H18" i="2"/>
  <c r="E18" i="2"/>
  <c r="L18" i="2" s="1"/>
  <c r="D18" i="2"/>
  <c r="H17" i="2"/>
  <c r="E17" i="2"/>
  <c r="L17" i="2" s="1"/>
  <c r="H15" i="2"/>
  <c r="H14" i="2"/>
  <c r="H12" i="2"/>
  <c r="H10" i="2"/>
  <c r="E10" i="2"/>
  <c r="I10" i="2" s="1"/>
  <c r="D10" i="2"/>
  <c r="H9" i="2"/>
  <c r="E9" i="2"/>
  <c r="E8" i="2"/>
  <c r="M8" i="2" s="1"/>
  <c r="I9" i="2" l="1"/>
  <c r="I47" i="2"/>
  <c r="I18" i="2"/>
  <c r="M18" i="2"/>
  <c r="I15" i="2"/>
  <c r="M15" i="2"/>
  <c r="M12" i="2"/>
  <c r="I12" i="2"/>
  <c r="M58" i="2"/>
  <c r="I58" i="2"/>
  <c r="M57" i="2"/>
  <c r="L57" i="2"/>
  <c r="L62" i="2" s="1"/>
  <c r="M56" i="2"/>
  <c r="I56" i="2"/>
  <c r="L48" i="2"/>
  <c r="I48" i="2"/>
  <c r="M47" i="2"/>
  <c r="M52" i="2" s="1"/>
  <c r="L47" i="2"/>
  <c r="I46" i="2"/>
  <c r="L46" i="2"/>
  <c r="M34" i="2"/>
  <c r="I34" i="2"/>
  <c r="M33" i="2"/>
  <c r="I33" i="2"/>
  <c r="L42" i="2"/>
  <c r="L26" i="2"/>
  <c r="M25" i="2"/>
  <c r="L10" i="2"/>
  <c r="M10" i="2"/>
  <c r="M17" i="2"/>
  <c r="I17" i="2"/>
  <c r="M9" i="2"/>
  <c r="L9" i="2"/>
  <c r="L8" i="2"/>
  <c r="I8" i="2"/>
  <c r="I28" i="2" s="1"/>
  <c r="I32" i="2"/>
  <c r="M32" i="2"/>
  <c r="I14" i="2"/>
  <c r="M14" i="2"/>
  <c r="I42" i="2" l="1"/>
  <c r="I62" i="2"/>
  <c r="I52" i="2"/>
  <c r="M62" i="2"/>
  <c r="L52" i="2"/>
  <c r="M42" i="2"/>
  <c r="L28" i="2"/>
  <c r="M28" i="2"/>
  <c r="J62" i="2" l="1"/>
  <c r="J42" i="2"/>
  <c r="C65" i="2"/>
  <c r="J52" i="2"/>
  <c r="L66" i="2"/>
  <c r="M66" i="2"/>
  <c r="J28" i="2"/>
  <c r="C66" i="2" l="1"/>
  <c r="C68" i="2" s="1"/>
  <c r="C71" i="2" s="1"/>
  <c r="E73" i="2"/>
  <c r="C67" i="2"/>
</calcChain>
</file>

<file path=xl/sharedStrings.xml><?xml version="1.0" encoding="utf-8"?>
<sst xmlns="http://schemas.openxmlformats.org/spreadsheetml/2006/main" count="637" uniqueCount="313">
  <si>
    <t>CÁLCULO DE EMISIONES DE CO2</t>
  </si>
  <si>
    <t>Leyenda</t>
  </si>
  <si>
    <t>Vida útil de la nueva instalación en años (máximo 10 años)</t>
  </si>
  <si>
    <t>Escoger del desplegable</t>
  </si>
  <si>
    <t>Teclear valor</t>
  </si>
  <si>
    <t>Combustibles</t>
  </si>
  <si>
    <t>Factor de emisión</t>
  </si>
  <si>
    <t>Situación antes de la inversión</t>
  </si>
  <si>
    <t>Situación después de la inversión</t>
  </si>
  <si>
    <t>Diferencia</t>
  </si>
  <si>
    <t>kg CO2eq/año</t>
  </si>
  <si>
    <t>Escoger</t>
  </si>
  <si>
    <t>Unidad</t>
  </si>
  <si>
    <t xml:space="preserve"> kgCO2eq/unidad</t>
  </si>
  <si>
    <t>CONSUMO ANUAL</t>
  </si>
  <si>
    <t>EMISIONES EVITADAS</t>
  </si>
  <si>
    <t>EMISIONES INICIALES</t>
  </si>
  <si>
    <t>EMISIONES FINALES</t>
  </si>
  <si>
    <t>Gas</t>
  </si>
  <si>
    <t>Biocombustibles leñosos</t>
  </si>
  <si>
    <t>Otros combustibles</t>
  </si>
  <si>
    <t>Hidrógeno</t>
  </si>
  <si>
    <t>Combustibles no incluido en la lista: describa</t>
  </si>
  <si>
    <t>Origen de datos del factor de emisión (texto)</t>
  </si>
  <si>
    <t>Electricidad</t>
  </si>
  <si>
    <t>kWh</t>
  </si>
  <si>
    <t>TOTALES COMBUSTIBLES</t>
  </si>
  <si>
    <t>Total emisiones anuales evitadas kg CO2eq/año</t>
  </si>
  <si>
    <t>Materias Primas</t>
  </si>
  <si>
    <t>Materia prima</t>
  </si>
  <si>
    <t>Materia Prima no incluida en la lista: describa</t>
  </si>
  <si>
    <t>TOTALES MATERIAS PRIMAS</t>
  </si>
  <si>
    <t>Gestión de Residuos</t>
  </si>
  <si>
    <t>CANTIDAD ANUAL</t>
  </si>
  <si>
    <t>Gestión de Residuos no incluida en la lista: describa</t>
  </si>
  <si>
    <t>TOTALES VALORIZACIÓN RESIDUOS</t>
  </si>
  <si>
    <t>Refrigerantes y otros gases fluorados</t>
  </si>
  <si>
    <t>TOTALES REFRIGERANTES</t>
  </si>
  <si>
    <t>Resultado</t>
  </si>
  <si>
    <t>EMISIONES INICIALES kg CO2eq/año</t>
  </si>
  <si>
    <t>EMISIONES FINALES kg CO2eq/año</t>
  </si>
  <si>
    <t>Emisiones evitadas de CO2eq/año</t>
  </si>
  <si>
    <t>t CO2eq/año</t>
  </si>
  <si>
    <t>TOTALES</t>
  </si>
  <si>
    <t>Total emisiones evitadas de CO2eq anuales en %</t>
  </si>
  <si>
    <t xml:space="preserve">% </t>
  </si>
  <si>
    <t>Total emisiones evitadas de CO2eq en la vida útil de la instalación</t>
  </si>
  <si>
    <t>t CO2eq</t>
  </si>
  <si>
    <t>Inversión presentada</t>
  </si>
  <si>
    <t>EUR</t>
  </si>
  <si>
    <t>Eficiencia de costes</t>
  </si>
  <si>
    <t>EUR/tCO2eq</t>
  </si>
  <si>
    <t>Cuanto menor sea la cifra resultante de €/tCO2eq, menos coste tiene la reducción de emisiones y más eficiente es por lo tanto la inversión prevista</t>
  </si>
  <si>
    <t>Factor de emisión kgCO2/unidad</t>
  </si>
  <si>
    <t>Gas natural</t>
  </si>
  <si>
    <t>kWhPCS</t>
  </si>
  <si>
    <t>LPG</t>
  </si>
  <si>
    <t>l</t>
  </si>
  <si>
    <t>Queroseno</t>
  </si>
  <si>
    <t>Gas propano</t>
  </si>
  <si>
    <t>kg</t>
  </si>
  <si>
    <t>Gas butano</t>
  </si>
  <si>
    <t>Gas manufacturado</t>
  </si>
  <si>
    <t>Biogás</t>
  </si>
  <si>
    <t>Gasóleo C</t>
  </si>
  <si>
    <t>Gasóleo B</t>
  </si>
  <si>
    <t>Fuelóleo</t>
  </si>
  <si>
    <t>Coque de petróleo</t>
  </si>
  <si>
    <t>Coque de carbón</t>
  </si>
  <si>
    <t>Hulla y antracita</t>
  </si>
  <si>
    <t>Hullas subituminosas</t>
  </si>
  <si>
    <t>Biomasa madera</t>
  </si>
  <si>
    <t>Biomasa pellets</t>
  </si>
  <si>
    <t>Biomasa astillas</t>
  </si>
  <si>
    <t>Biomasa serrines virutas</t>
  </si>
  <si>
    <t>Biomasa cáscara frutos secos</t>
  </si>
  <si>
    <t>Biomasa hueso aceituna</t>
  </si>
  <si>
    <t>Carbón vegetal</t>
  </si>
  <si>
    <t>Hidrógeno gris</t>
  </si>
  <si>
    <t>Hidrógeno verde</t>
  </si>
  <si>
    <t>MATERIAS PRIMAS</t>
  </si>
  <si>
    <t>GESTIÓN DE RESIDUOS</t>
  </si>
  <si>
    <t>Factor de emisión kgCO2e/unidad</t>
  </si>
  <si>
    <t>Factor de emisión tonCO2e/unidad</t>
  </si>
  <si>
    <t>Factor de emisión tonCO2/unidad</t>
  </si>
  <si>
    <t>Factor de emisión kgCO2/kg</t>
  </si>
  <si>
    <t>Mortero de cemento</t>
  </si>
  <si>
    <t xml:space="preserve">Reciclaje de dispositivo electrónico </t>
  </si>
  <si>
    <t>HFC-125</t>
  </si>
  <si>
    <t>gr</t>
  </si>
  <si>
    <t>Cemento</t>
  </si>
  <si>
    <t xml:space="preserve">Reciclaje de vidrio </t>
  </si>
  <si>
    <t>HFC-134</t>
  </si>
  <si>
    <t>Hormigón</t>
  </si>
  <si>
    <t>m3</t>
  </si>
  <si>
    <t xml:space="preserve">Reciclaje de papel </t>
  </si>
  <si>
    <t>HFC-134a</t>
  </si>
  <si>
    <t>Vidrio con capa de recubrimiento</t>
  </si>
  <si>
    <t>Reciclaje de cartón</t>
  </si>
  <si>
    <t>HFC-143</t>
  </si>
  <si>
    <t>Vidrio</t>
  </si>
  <si>
    <t xml:space="preserve">Reciclaje de residuo de plástico </t>
  </si>
  <si>
    <t>HFC-143a</t>
  </si>
  <si>
    <t>Aislamiento de lana de vidrio</t>
  </si>
  <si>
    <t xml:space="preserve">Reciclaje de madera </t>
  </si>
  <si>
    <t>HFC-152</t>
  </si>
  <si>
    <t>Grava</t>
  </si>
  <si>
    <t xml:space="preserve">Reciclaje de residuos inertes </t>
  </si>
  <si>
    <t>HFC-152a</t>
  </si>
  <si>
    <t>Panel de cartón yeso</t>
  </si>
  <si>
    <t xml:space="preserve">Reciclaje de metal </t>
  </si>
  <si>
    <t>HFC-161</t>
  </si>
  <si>
    <t>Caliza</t>
  </si>
  <si>
    <t>Tratamiento de bioresiduos</t>
  </si>
  <si>
    <t>HFC-227ea</t>
  </si>
  <si>
    <t>Acero de armadura</t>
  </si>
  <si>
    <t>Incineración de residuo peligroso</t>
  </si>
  <si>
    <t>HFC-23</t>
  </si>
  <si>
    <t>Teja</t>
  </si>
  <si>
    <t>Depósito de residuo peligroso</t>
  </si>
  <si>
    <t>HFC-236cb</t>
  </si>
  <si>
    <t>Arena</t>
  </si>
  <si>
    <t>Residuo inerte a vertedero</t>
  </si>
  <si>
    <t>HFC-236ea</t>
  </si>
  <si>
    <t>Cerámica</t>
  </si>
  <si>
    <t>Tratamiento de residuo sólido municipal</t>
  </si>
  <si>
    <t>HFC-236fa</t>
  </si>
  <si>
    <t>Lana de roca</t>
  </si>
  <si>
    <t xml:space="preserve">Dispositivo electrónico a vertedero o incineración </t>
  </si>
  <si>
    <t>HFC-245ca</t>
  </si>
  <si>
    <t>Batería de Litio</t>
  </si>
  <si>
    <t>Residuo de vidrio a vertedero</t>
  </si>
  <si>
    <t>HFC-32</t>
  </si>
  <si>
    <t>Batería de Cloruro de Sodio</t>
  </si>
  <si>
    <t xml:space="preserve">Residuo de papel a vertedero o incineración </t>
  </si>
  <si>
    <t>HFC-41</t>
  </si>
  <si>
    <t>Batería de níquel-metal hidruro</t>
  </si>
  <si>
    <t xml:space="preserve">Residuo de cartón a vertedero o incineración </t>
  </si>
  <si>
    <t>HFC-43-10mee</t>
  </si>
  <si>
    <t>Cable</t>
  </si>
  <si>
    <t>m</t>
  </si>
  <si>
    <t xml:space="preserve">Residuo de plástico a vertedero o incineración </t>
  </si>
  <si>
    <t>PFC-218</t>
  </si>
  <si>
    <t>Componente electrónico activo</t>
  </si>
  <si>
    <t xml:space="preserve">Residuo de madera a vertedero o incineración </t>
  </si>
  <si>
    <t>R-600</t>
  </si>
  <si>
    <t>Componente electrónico pasivo</t>
  </si>
  <si>
    <t>Tratamiento de aguas residuales</t>
  </si>
  <si>
    <t>R-600a</t>
  </si>
  <si>
    <t>Placa de circuito impreso</t>
  </si>
  <si>
    <t>Chatarra de aluminio a vertedero</t>
  </si>
  <si>
    <t>R-601</t>
  </si>
  <si>
    <t>Cartón</t>
  </si>
  <si>
    <t>Chatarra de cobre a vertedero</t>
  </si>
  <si>
    <t>R-601a</t>
  </si>
  <si>
    <t>Pallet</t>
  </si>
  <si>
    <t>unit</t>
  </si>
  <si>
    <t>Chatarra de acero a vertedero</t>
  </si>
  <si>
    <t>R-290</t>
  </si>
  <si>
    <t>Papel reciclado</t>
  </si>
  <si>
    <t>HFO-1234yf</t>
  </si>
  <si>
    <t>Vidrio de embalaje</t>
  </si>
  <si>
    <t>Metano</t>
  </si>
  <si>
    <t>Papel</t>
  </si>
  <si>
    <t>Óxido nitroso  </t>
  </si>
  <si>
    <t>Tablero de fibra de densidad media (tablero MDF)</t>
  </si>
  <si>
    <t>SF6</t>
  </si>
  <si>
    <t>Tablero virutas orientadas (tablero OSB)</t>
  </si>
  <si>
    <t>R-407A</t>
  </si>
  <si>
    <t>Tablero de partículas</t>
  </si>
  <si>
    <t>R-407B</t>
  </si>
  <si>
    <t>Contrachapado</t>
  </si>
  <si>
    <t>R-407C</t>
  </si>
  <si>
    <t>Madera de frondosa</t>
  </si>
  <si>
    <t>R-407F</t>
  </si>
  <si>
    <t>Madera de conífera</t>
  </si>
  <si>
    <t>R-410A</t>
  </si>
  <si>
    <t>Tablero laminado de madera</t>
  </si>
  <si>
    <t>R-410B</t>
  </si>
  <si>
    <t>Aluminio aleado</t>
  </si>
  <si>
    <t>R-413A</t>
  </si>
  <si>
    <t>Chatarra de aluminio</t>
  </si>
  <si>
    <t>R-417A</t>
  </si>
  <si>
    <t>Chatarra de aluminio (postconsumo)</t>
  </si>
  <si>
    <t>R-417B</t>
  </si>
  <si>
    <t>Aleación fundida de Aluminio</t>
  </si>
  <si>
    <t>R-422A</t>
  </si>
  <si>
    <t>Aluminio</t>
  </si>
  <si>
    <t>R-422D</t>
  </si>
  <si>
    <t>Latón</t>
  </si>
  <si>
    <t>R-424A</t>
  </si>
  <si>
    <t>Bronce</t>
  </si>
  <si>
    <t>R-426A</t>
  </si>
  <si>
    <t>Hierro colado</t>
  </si>
  <si>
    <t>R-427A</t>
  </si>
  <si>
    <t>Cobre</t>
  </si>
  <si>
    <t>R-428A</t>
  </si>
  <si>
    <t>Chatarra de cobre</t>
  </si>
  <si>
    <t>R-434A</t>
  </si>
  <si>
    <t>Oro</t>
  </si>
  <si>
    <t>R-437A</t>
  </si>
  <si>
    <t>Plomo</t>
  </si>
  <si>
    <t>R-438A</t>
  </si>
  <si>
    <t>Chatarra de plomo</t>
  </si>
  <si>
    <t>R-442A</t>
  </si>
  <si>
    <t>Níquel</t>
  </si>
  <si>
    <t>R-449A</t>
  </si>
  <si>
    <t>Arrabio</t>
  </si>
  <si>
    <t>R-452A</t>
  </si>
  <si>
    <t>Plata</t>
  </si>
  <si>
    <t>R-453A</t>
  </si>
  <si>
    <t>Acero inoxidable mix</t>
  </si>
  <si>
    <t>R-507A</t>
  </si>
  <si>
    <t>Acero inoxidable virgen</t>
  </si>
  <si>
    <t>Acero inoxidable reciclado</t>
  </si>
  <si>
    <t>Acero mix</t>
  </si>
  <si>
    <t>Acero Virgen</t>
  </si>
  <si>
    <t>Acero reciclado</t>
  </si>
  <si>
    <t>Estaño</t>
  </si>
  <si>
    <t>Titanio</t>
  </si>
  <si>
    <t>Cinc</t>
  </si>
  <si>
    <t>Acrilonitrilo butadieno estireno (ABS)</t>
  </si>
  <si>
    <t>Fibra de vidrio/inyectado</t>
  </si>
  <si>
    <t>Fibra de vidrio/moldeo manual</t>
  </si>
  <si>
    <t>Fibra de vidrio</t>
  </si>
  <si>
    <t>Nylon 6</t>
  </si>
  <si>
    <t>Nylon 6-6</t>
  </si>
  <si>
    <t>Polibutadieno</t>
  </si>
  <si>
    <t>Policarbonato</t>
  </si>
  <si>
    <t>Resina de poliéster</t>
  </si>
  <si>
    <t>Poliéster</t>
  </si>
  <si>
    <t>Tereftalato de polietileno (PET)</t>
  </si>
  <si>
    <t>Polietileno de alta densidad (HDPE)</t>
  </si>
  <si>
    <t>Polietileno de baja densidad (LDPE)</t>
  </si>
  <si>
    <t>Espuma de polímero</t>
  </si>
  <si>
    <t>Polipropileno</t>
  </si>
  <si>
    <t>Poliestireno</t>
  </si>
  <si>
    <t>Espuma de poliuretano</t>
  </si>
  <si>
    <t>Policloruro de vinilo (PVC)</t>
  </si>
  <si>
    <t>Estireno acrilonitrilo (SAN)</t>
  </si>
  <si>
    <t>Acetileno</t>
  </si>
  <si>
    <t>Pegamento acrílico</t>
  </si>
  <si>
    <t>Barniz</t>
  </si>
  <si>
    <t>Adhesivo industrial</t>
  </si>
  <si>
    <t>Pintura</t>
  </si>
  <si>
    <t>Pintura en base agua</t>
  </si>
  <si>
    <t>Amoniaco</t>
  </si>
  <si>
    <t>Argón</t>
  </si>
  <si>
    <t>Cadmio</t>
  </si>
  <si>
    <t>Químico inorgánico</t>
  </si>
  <si>
    <t>Químico orgánico</t>
  </si>
  <si>
    <t>Resina epoxi</t>
  </si>
  <si>
    <t>Etilen glicol</t>
  </si>
  <si>
    <t>Etilvinilacetato (goma EVA)</t>
  </si>
  <si>
    <t>Grafito</t>
  </si>
  <si>
    <t>Aceite lubricante</t>
  </si>
  <si>
    <t>Resina de melamina formaldehído</t>
  </si>
  <si>
    <t>Oxigeno</t>
  </si>
  <si>
    <t>Resina fenólica</t>
  </si>
  <si>
    <t>Caucho natural</t>
  </si>
  <si>
    <t>Disolvente orgánico</t>
  </si>
  <si>
    <t>Hexafluoruro de azufre (SF6)</t>
  </si>
  <si>
    <t>Azufre</t>
  </si>
  <si>
    <t>Ácido sulfúrico</t>
  </si>
  <si>
    <t>Caucho sintético</t>
  </si>
  <si>
    <t>Agua corriente</t>
  </si>
  <si>
    <t>Resina de urea-formaldehído</t>
  </si>
  <si>
    <t>Algodón</t>
  </si>
  <si>
    <t>Tejido de algodón</t>
  </si>
  <si>
    <t>Viscosa</t>
  </si>
  <si>
    <t>Gasolina (E5)</t>
  </si>
  <si>
    <t>Electricidad Renovable en Baja tensión</t>
  </si>
  <si>
    <t>Gas refrigerante (genérico)</t>
  </si>
  <si>
    <t>Aditivo superplastificante</t>
  </si>
  <si>
    <t>Aditivo impermeabilizante</t>
  </si>
  <si>
    <t>Aditivo anticongelante</t>
  </si>
  <si>
    <t>Aditivo polifuncional</t>
  </si>
  <si>
    <t>Aditivo plastificante</t>
  </si>
  <si>
    <t>Aditivo retardante</t>
  </si>
  <si>
    <t>Aceite hidráulico</t>
  </si>
  <si>
    <t>Cemento II</t>
  </si>
  <si>
    <t>Cemento Portland</t>
  </si>
  <si>
    <t>Arido</t>
  </si>
  <si>
    <t>Selenita</t>
  </si>
  <si>
    <t>Carbonato sódico</t>
  </si>
  <si>
    <t>Arena de sílice</t>
  </si>
  <si>
    <t>Ácido clorhídrico</t>
  </si>
  <si>
    <t>Ácido acético</t>
  </si>
  <si>
    <t>Parafina</t>
  </si>
  <si>
    <t>Ácido poliáctico (PLA)</t>
  </si>
  <si>
    <t>Cartón reciclado</t>
  </si>
  <si>
    <t>Cable de aluminio</t>
  </si>
  <si>
    <t>Tóner negro</t>
  </si>
  <si>
    <t>Tóner color</t>
  </si>
  <si>
    <t>Lodo de depuración</t>
  </si>
  <si>
    <t>Reciclaje de Aceite hidráulico (valorización material)</t>
  </si>
  <si>
    <t>Reciclaje hormigón  (valorización material)</t>
  </si>
  <si>
    <t>Reciclaje de residuos de hormigón  (valorización material)</t>
  </si>
  <si>
    <t>Reciclaje de residuos de RCD  (valorización material)</t>
  </si>
  <si>
    <t>Gestión de residuos de hormigón (gestión finalista)</t>
  </si>
  <si>
    <t>Gestión de residuos de RCD (gestión finalista)</t>
  </si>
  <si>
    <t>Gestión de residuos de madera (incineración) (uso)</t>
  </si>
  <si>
    <t>Fuente: Ihobe, Sociedad Pública de Gestión Ambiental de Gobierno Vasco, 2024. Factores de caracterización basados en Ecoinvent 3.10, modificado para las condiciones particulares de Euskadi.</t>
  </si>
  <si>
    <t>Microsoft Word - Global-Warming-Potential-Values.docx</t>
  </si>
  <si>
    <t>*Factor de emisión del gas natural expresado en kgCO2/kWhPCS (Poder Calorífico Superior). Para el paso de PCS a PCI se utiliza el factor de conversión de 0,901.</t>
  </si>
  <si>
    <t xml:space="preserve">**La utilización de la biomasa (madera, pellets o biogás) como combustible se considera neutra en emisiones de CO2 al ser de origen biogénico pero sí producirá emisiones de CH4 y N2O. </t>
  </si>
  <si>
    <t xml:space="preserve">Los factores de emisión de CO2 con independencia de su origen biogénico serían: para el biogás 1,369 kgCO2/kg, madera 1,617 kgCO2/kg, pellets 1,474 kgCO2/kg, astillas 1,680 kgCO2/kg, serrines 2,123 kgCO2/kg, cáscara de frutos secos 2,022 kgCO2/kg, hueso de aceituna 2,022 kgCO2/kg y carbón vegetal 3,516 kgCO2/kg. </t>
  </si>
  <si>
    <t>https://www.europarl.europa.eu/RegData/etudes/BRIE/2021/689332/EPRS_BRI(2021)689332_EN.pdf</t>
  </si>
  <si>
    <t>Refrigerantes y otros gases fluorados no incluidos en la lista: describa</t>
  </si>
  <si>
    <t>Factores de emisión kg CO2e/unidad</t>
  </si>
  <si>
    <t>Factor de emisión mix peninsular_MITECO</t>
  </si>
  <si>
    <t>datos año 2023</t>
  </si>
  <si>
    <t>Mix eléctrico peninsular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</si>
</sst>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
    <numFmt numFmtId="165" formatCode="0.000000"/>
    <numFmt numFmtId="166" formatCode="0.00_ ;[Red]\-0.00\ "/>
    <numFmt numFmtId="167" formatCode="0.000_ ;[Red]\-0.000\ "/>
    <numFmt numFmtId="168" formatCode="#,##0.00_ ;[Red]\-#,##0.00\ "/>
    <numFmt numFmtId="169" formatCode="#,##0.000"/>
    <numFmt numFmtId="170" formatCode="#,##0.000_ ;[Red]\-#,##0.000\ "/>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1"/>
      <color rgb="FFFF0000"/>
      <name val="Calibri"/>
      <family val="2"/>
      <scheme val="minor"/>
    </font>
    <font>
      <sz val="12"/>
      <color theme="1"/>
      <name val="Calibri"/>
      <family val="2"/>
      <scheme val="minor"/>
    </font>
    <font>
      <b/>
      <sz val="10"/>
      <name val="Calibri"/>
      <family val="2"/>
      <scheme val="minor"/>
    </font>
    <font>
      <b/>
      <sz val="1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44" fontId="1" fillId="0" borderId="0"/>
    <xf numFmtId="0" fontId="6" fillId="0" borderId="0"/>
    <xf numFmtId="9" fontId="1" fillId="0" borderId="0"/>
  </cellStyleXfs>
  <cellXfs count="179">
    <xf numFmtId="0" fontId="0" fillId="0" borderId="0" xfId="0"/>
    <xf numFmtId="4" fontId="0" fillId="3" borderId="5" xfId="0" applyNumberFormat="1" applyFill="1" applyBorder="1" applyProtection="1">
      <protection locked="0"/>
    </xf>
    <xf numFmtId="0" fontId="0" fillId="2" borderId="5" xfId="0" applyFill="1" applyBorder="1" applyProtection="1">
      <protection locked="0"/>
    </xf>
    <xf numFmtId="0" fontId="0" fillId="2" borderId="7" xfId="0" applyFill="1" applyBorder="1" applyProtection="1">
      <protection locked="0"/>
    </xf>
    <xf numFmtId="4" fontId="0" fillId="3" borderId="7" xfId="0" applyNumberFormat="1" applyFill="1" applyBorder="1" applyProtection="1">
      <protection locked="0"/>
    </xf>
    <xf numFmtId="0" fontId="0" fillId="2" borderId="12" xfId="0" applyFill="1" applyBorder="1" applyProtection="1">
      <protection locked="0"/>
    </xf>
    <xf numFmtId="4" fontId="0" fillId="3" borderId="12" xfId="0" applyNumberFormat="1" applyFill="1" applyBorder="1" applyProtection="1">
      <protection locked="0"/>
    </xf>
    <xf numFmtId="0" fontId="0" fillId="2" borderId="14" xfId="0" applyFill="1" applyBorder="1" applyProtection="1">
      <protection locked="0"/>
    </xf>
    <xf numFmtId="4" fontId="0" fillId="3" borderId="14" xfId="0" applyNumberFormat="1" applyFill="1" applyBorder="1" applyProtection="1">
      <protection locked="0"/>
    </xf>
    <xf numFmtId="0" fontId="0" fillId="3" borderId="7" xfId="0" applyFill="1" applyBorder="1" applyProtection="1">
      <protection locked="0"/>
    </xf>
    <xf numFmtId="0" fontId="0" fillId="3" borderId="7" xfId="0" applyFill="1" applyBorder="1" applyAlignment="1" applyProtection="1">
      <alignment horizontal="left"/>
      <protection locked="0"/>
    </xf>
    <xf numFmtId="164" fontId="0" fillId="3" borderId="7" xfId="0" applyNumberFormat="1" applyFill="1" applyBorder="1" applyAlignment="1" applyProtection="1">
      <alignment horizontal="center"/>
      <protection locked="0"/>
    </xf>
    <xf numFmtId="0" fontId="0" fillId="3" borderId="12" xfId="0" applyFill="1" applyBorder="1" applyProtection="1">
      <protection locked="0"/>
    </xf>
    <xf numFmtId="0" fontId="0" fillId="2" borderId="22" xfId="0" applyFill="1" applyBorder="1" applyProtection="1">
      <protection locked="0"/>
    </xf>
    <xf numFmtId="4" fontId="0" fillId="3" borderId="22" xfId="0" applyNumberFormat="1" applyFill="1" applyBorder="1" applyProtection="1">
      <protection locked="0"/>
    </xf>
    <xf numFmtId="0" fontId="0" fillId="2" borderId="7"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4" fontId="0" fillId="3" borderId="28" xfId="0" applyNumberFormat="1" applyFill="1" applyBorder="1" applyProtection="1">
      <protection locked="0"/>
    </xf>
    <xf numFmtId="0" fontId="0" fillId="3" borderId="20" xfId="0" applyFill="1" applyBorder="1" applyProtection="1">
      <protection locked="0"/>
    </xf>
    <xf numFmtId="0" fontId="0" fillId="3" borderId="19" xfId="0" applyFill="1" applyBorder="1" applyProtection="1">
      <protection locked="0"/>
    </xf>
    <xf numFmtId="0" fontId="9" fillId="0" borderId="0" xfId="0" applyFont="1"/>
    <xf numFmtId="0" fontId="10"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5" xfId="0" applyFont="1" applyBorder="1"/>
    <xf numFmtId="164" fontId="0" fillId="0" borderId="5" xfId="0" applyNumberFormat="1" applyBorder="1" applyAlignment="1">
      <alignment horizontal="center" vertical="center" wrapText="1"/>
    </xf>
    <xf numFmtId="0" fontId="6" fillId="0" borderId="0" xfId="2"/>
    <xf numFmtId="0" fontId="0" fillId="0" borderId="5" xfId="0" applyBorder="1" applyAlignment="1">
      <alignment horizontal="center" vertical="center" wrapText="1"/>
    </xf>
    <xf numFmtId="0" fontId="2" fillId="0" borderId="0" xfId="0" applyFont="1"/>
    <xf numFmtId="0" fontId="0" fillId="0" borderId="0" xfId="0" applyAlignment="1">
      <alignment horizontal="center" vertical="center" wrapText="1"/>
    </xf>
    <xf numFmtId="0" fontId="9" fillId="0" borderId="5" xfId="0" applyFont="1" applyBorder="1" applyAlignment="1">
      <alignment horizontal="center"/>
    </xf>
    <xf numFmtId="165" fontId="0" fillId="0" borderId="5" xfId="0" applyNumberFormat="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0" fillId="4" borderId="0" xfId="0" applyFill="1"/>
    <xf numFmtId="0" fontId="3" fillId="0" borderId="0" xfId="0" applyFont="1"/>
    <xf numFmtId="0" fontId="5" fillId="0" borderId="1" xfId="0" applyFont="1" applyBorder="1" applyAlignment="1">
      <alignment horizontal="center" vertical="center" wrapText="1"/>
    </xf>
    <xf numFmtId="0" fontId="0" fillId="0" borderId="3" xfId="0" applyBorder="1"/>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xf numFmtId="0" fontId="0" fillId="0" borderId="7" xfId="0" applyBorder="1" applyAlignment="1">
      <alignment horizontal="left"/>
    </xf>
    <xf numFmtId="0" fontId="0" fillId="0" borderId="7" xfId="0" applyBorder="1" applyAlignment="1">
      <alignment horizontal="center"/>
    </xf>
    <xf numFmtId="166" fontId="2" fillId="0" borderId="0" xfId="0" applyNumberFormat="1"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xf numFmtId="0" fontId="0" fillId="0" borderId="5" xfId="0" applyBorder="1" applyAlignment="1">
      <alignment horizontal="left"/>
    </xf>
    <xf numFmtId="0" fontId="0" fillId="0" borderId="5" xfId="0" applyBorder="1" applyAlignment="1">
      <alignment horizontal="center"/>
    </xf>
    <xf numFmtId="166" fontId="0" fillId="0" borderId="0" xfId="0" applyNumberForma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xf numFmtId="0" fontId="0" fillId="0" borderId="12" xfId="0" applyBorder="1" applyAlignment="1">
      <alignment horizontal="left"/>
    </xf>
    <xf numFmtId="0" fontId="0" fillId="0" borderId="12" xfId="0" applyBorder="1" applyAlignment="1">
      <alignment horizontal="center"/>
    </xf>
    <xf numFmtId="0" fontId="0" fillId="0" borderId="0" xfId="0" applyAlignment="1">
      <alignment horizontal="left"/>
    </xf>
    <xf numFmtId="4" fontId="0" fillId="0" borderId="0" xfId="0" applyNumberFormat="1"/>
    <xf numFmtId="168" fontId="0" fillId="0" borderId="0" xfId="0" applyNumberFormat="1"/>
    <xf numFmtId="0" fontId="3" fillId="0" borderId="3" xfId="0" applyFont="1" applyBorder="1" applyAlignment="1">
      <alignment horizontal="center" vertical="center" wrapText="1"/>
    </xf>
    <xf numFmtId="0" fontId="3" fillId="0" borderId="14" xfId="0" applyFont="1" applyBorder="1"/>
    <xf numFmtId="0" fontId="0" fillId="0" borderId="14" xfId="0" applyBorder="1" applyAlignment="1">
      <alignment horizontal="left"/>
    </xf>
    <xf numFmtId="0" fontId="0" fillId="0" borderId="14" xfId="0" applyBorder="1" applyAlignment="1">
      <alignment horizont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xf numFmtId="0" fontId="0" fillId="0" borderId="22" xfId="0" applyBorder="1" applyAlignment="1">
      <alignment horizontal="left"/>
    </xf>
    <xf numFmtId="0" fontId="0" fillId="0" borderId="22" xfId="0" applyBorder="1" applyAlignment="1">
      <alignment horizontal="center"/>
    </xf>
    <xf numFmtId="0" fontId="0" fillId="0" borderId="16" xfId="0" applyBorder="1" applyAlignment="1">
      <alignment horizontal="left"/>
    </xf>
    <xf numFmtId="0" fontId="0" fillId="0" borderId="16" xfId="0" applyBorder="1"/>
    <xf numFmtId="4" fontId="0" fillId="0" borderId="16" xfId="0" applyNumberFormat="1" applyBorder="1"/>
    <xf numFmtId="164" fontId="0" fillId="0" borderId="14" xfId="0" applyNumberFormat="1" applyBorder="1" applyAlignment="1">
      <alignment horizontal="center"/>
    </xf>
    <xf numFmtId="167" fontId="0" fillId="0" borderId="0" xfId="0" applyNumberFormat="1"/>
    <xf numFmtId="0" fontId="7" fillId="0" borderId="3" xfId="0" applyFont="1" applyBorder="1"/>
    <xf numFmtId="0" fontId="7" fillId="0" borderId="18" xfId="0" applyFont="1" applyBorder="1"/>
    <xf numFmtId="0" fontId="8" fillId="0" borderId="18" xfId="0" applyFont="1" applyBorder="1" applyAlignment="1">
      <alignment horizontal="right"/>
    </xf>
    <xf numFmtId="167" fontId="8" fillId="4" borderId="15" xfId="0" applyNumberFormat="1" applyFont="1" applyFill="1" applyBorder="1"/>
    <xf numFmtId="0" fontId="7" fillId="0" borderId="0" xfId="0" applyFont="1"/>
    <xf numFmtId="167" fontId="0" fillId="0" borderId="0" xfId="0" applyNumberFormat="1" applyAlignment="1">
      <alignment horizontal="center" wrapText="1"/>
    </xf>
    <xf numFmtId="0" fontId="0" fillId="0" borderId="0" xfId="0" applyAlignment="1">
      <alignment horizontal="center" wrapText="1"/>
    </xf>
    <xf numFmtId="0" fontId="0" fillId="0" borderId="7" xfId="0" applyBorder="1" applyAlignment="1">
      <alignment horizontal="center" vertical="center" wrapText="1"/>
    </xf>
    <xf numFmtId="167" fontId="0" fillId="4" borderId="20" xfId="0" applyNumberFormat="1" applyFill="1" applyBorder="1" applyAlignment="1">
      <alignment horizontal="center" vertical="center" wrapText="1"/>
    </xf>
    <xf numFmtId="167" fontId="0" fillId="4" borderId="8" xfId="0" applyNumberFormat="1" applyFill="1" applyBorder="1" applyAlignment="1">
      <alignment horizontal="center" vertical="center" wrapText="1"/>
    </xf>
    <xf numFmtId="167" fontId="0" fillId="4" borderId="27" xfId="0" applyNumberFormat="1" applyFill="1" applyBorder="1" applyAlignment="1">
      <alignment horizontal="center" vertical="center" wrapText="1"/>
    </xf>
    <xf numFmtId="167" fontId="0" fillId="4" borderId="10" xfId="0" applyNumberFormat="1" applyFill="1" applyBorder="1" applyAlignment="1">
      <alignment horizontal="center" vertical="center" wrapText="1"/>
    </xf>
    <xf numFmtId="167" fontId="0" fillId="4" borderId="21" xfId="0" applyNumberFormat="1" applyFill="1" applyBorder="1" applyAlignment="1">
      <alignment horizontal="center" vertical="center" wrapText="1"/>
    </xf>
    <xf numFmtId="167" fontId="0" fillId="4" borderId="15" xfId="0" applyNumberFormat="1" applyFill="1" applyBorder="1" applyAlignment="1">
      <alignment horizontal="center" vertical="center" wrapText="1"/>
    </xf>
    <xf numFmtId="0" fontId="0" fillId="0" borderId="12" xfId="0" applyBorder="1"/>
    <xf numFmtId="4" fontId="0" fillId="0" borderId="12" xfId="0" applyNumberFormat="1" applyBorder="1"/>
    <xf numFmtId="168" fontId="0" fillId="0" borderId="12" xfId="0" applyNumberFormat="1" applyBorder="1"/>
    <xf numFmtId="167" fontId="0" fillId="0" borderId="13" xfId="0" applyNumberFormat="1" applyBorder="1"/>
    <xf numFmtId="167" fontId="3" fillId="0" borderId="1" xfId="0" applyNumberFormat="1" applyFont="1" applyBorder="1" applyAlignment="1">
      <alignment horizontal="center" vertical="center" wrapText="1"/>
    </xf>
    <xf numFmtId="0" fontId="12" fillId="0" borderId="0" xfId="0" applyFont="1"/>
    <xf numFmtId="0" fontId="10" fillId="0" borderId="0" xfId="0" applyFont="1" applyAlignment="1">
      <alignment horizontal="center"/>
    </xf>
    <xf numFmtId="0" fontId="3" fillId="0" borderId="26" xfId="0" applyFont="1" applyBorder="1"/>
    <xf numFmtId="0" fontId="2" fillId="0" borderId="0" xfId="0" applyFont="1" applyAlignment="1">
      <alignment horizontal="left"/>
    </xf>
    <xf numFmtId="0" fontId="10" fillId="0" borderId="1" xfId="0" applyFont="1" applyBorder="1" applyAlignment="1">
      <alignment horizontal="center" vertical="center"/>
    </xf>
    <xf numFmtId="0" fontId="10" fillId="0" borderId="30" xfId="0" applyFont="1" applyBorder="1"/>
    <xf numFmtId="0" fontId="3" fillId="0" borderId="31" xfId="0" applyFont="1" applyBorder="1"/>
    <xf numFmtId="0" fontId="8" fillId="0" borderId="0" xfId="0" applyFont="1" applyAlignment="1">
      <alignment horizontal="right"/>
    </xf>
    <xf numFmtId="0" fontId="11" fillId="0" borderId="20" xfId="0" applyFont="1" applyBorder="1" applyAlignment="1">
      <alignment horizontal="center" vertical="center" wrapText="1"/>
    </xf>
    <xf numFmtId="167" fontId="11" fillId="4" borderId="7"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1" fillId="0" borderId="19" xfId="0" applyFont="1" applyBorder="1" applyAlignment="1">
      <alignment horizontal="center" vertical="center" wrapText="1"/>
    </xf>
    <xf numFmtId="167" fontId="11" fillId="4" borderId="12"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0" fillId="0" borderId="1" xfId="0" applyBorder="1" applyAlignment="1">
      <alignment horizontal="center" vertical="center" wrapText="1"/>
    </xf>
    <xf numFmtId="167" fontId="0" fillId="0" borderId="1" xfId="0" applyNumberFormat="1" applyBorder="1" applyAlignment="1">
      <alignment horizontal="center" wrapText="1"/>
    </xf>
    <xf numFmtId="0" fontId="11" fillId="0" borderId="21" xfId="0" applyFont="1" applyBorder="1" applyAlignment="1">
      <alignment horizontal="center" vertical="center" wrapText="1"/>
    </xf>
    <xf numFmtId="9" fontId="11" fillId="5" borderId="14" xfId="3" applyFont="1" applyFill="1" applyBorder="1" applyAlignment="1">
      <alignment horizontal="center" vertical="center" wrapText="1"/>
    </xf>
    <xf numFmtId="0" fontId="11" fillId="0" borderId="15" xfId="0" applyFont="1" applyBorder="1" applyAlignment="1">
      <alignment horizontal="center" vertical="center" wrapText="1"/>
    </xf>
    <xf numFmtId="169" fontId="11" fillId="5" borderId="14" xfId="0" applyNumberFormat="1" applyFont="1" applyFill="1" applyBorder="1" applyAlignment="1">
      <alignment horizontal="center" vertical="center" wrapText="1"/>
    </xf>
    <xf numFmtId="0" fontId="11" fillId="0" borderId="0" xfId="0" applyFont="1" applyAlignment="1">
      <alignment horizontal="center" vertical="center" wrapText="1"/>
    </xf>
    <xf numFmtId="4" fontId="13" fillId="0" borderId="0" xfId="0" applyNumberFormat="1" applyFont="1" applyAlignment="1">
      <alignment horizontal="center" vertical="center" wrapText="1"/>
    </xf>
    <xf numFmtId="0" fontId="13" fillId="0" borderId="0" xfId="0" applyFont="1" applyAlignment="1">
      <alignment horizontal="center" vertical="center" wrapText="1"/>
    </xf>
    <xf numFmtId="4" fontId="11" fillId="5" borderId="12" xfId="0" applyNumberFormat="1" applyFont="1" applyFill="1" applyBorder="1" applyAlignment="1">
      <alignment horizontal="center" vertical="center" wrapText="1"/>
    </xf>
    <xf numFmtId="170" fontId="0" fillId="4" borderId="7" xfId="0" applyNumberFormat="1" applyFill="1" applyBorder="1"/>
    <xf numFmtId="170" fontId="0" fillId="4" borderId="8" xfId="0" applyNumberFormat="1" applyFill="1" applyBorder="1" applyAlignment="1">
      <alignment horizontal="center" vertical="center" wrapText="1"/>
    </xf>
    <xf numFmtId="170" fontId="0" fillId="4" borderId="5" xfId="0" applyNumberFormat="1" applyFill="1" applyBorder="1"/>
    <xf numFmtId="170" fontId="0" fillId="4" borderId="10" xfId="0" applyNumberFormat="1" applyFill="1" applyBorder="1" applyAlignment="1">
      <alignment horizontal="center" vertical="center" wrapText="1"/>
    </xf>
    <xf numFmtId="170" fontId="0" fillId="4" borderId="12" xfId="0" applyNumberFormat="1" applyFill="1" applyBorder="1"/>
    <xf numFmtId="170" fontId="0" fillId="4" borderId="13" xfId="0" applyNumberFormat="1" applyFill="1" applyBorder="1" applyAlignment="1">
      <alignment horizontal="center" vertical="center" wrapText="1"/>
    </xf>
    <xf numFmtId="170" fontId="0" fillId="0" borderId="0" xfId="0" applyNumberFormat="1"/>
    <xf numFmtId="170" fontId="0" fillId="0" borderId="0" xfId="0" applyNumberFormat="1" applyAlignment="1">
      <alignment horizontal="center" vertical="center" wrapText="1"/>
    </xf>
    <xf numFmtId="170" fontId="0" fillId="4" borderId="14" xfId="0" applyNumberFormat="1" applyFill="1" applyBorder="1"/>
    <xf numFmtId="170" fontId="0" fillId="4" borderId="15" xfId="0" applyNumberFormat="1" applyFill="1" applyBorder="1" applyAlignment="1">
      <alignment horizontal="center" vertical="center" wrapText="1"/>
    </xf>
    <xf numFmtId="170" fontId="0" fillId="4" borderId="22" xfId="0" applyNumberFormat="1" applyFill="1" applyBorder="1"/>
    <xf numFmtId="170" fontId="0" fillId="4" borderId="23" xfId="0" applyNumberFormat="1" applyFill="1" applyBorder="1" applyAlignment="1">
      <alignment horizontal="center" vertical="center" wrapText="1"/>
    </xf>
    <xf numFmtId="170" fontId="0" fillId="0" borderId="16" xfId="0" applyNumberFormat="1" applyBorder="1"/>
    <xf numFmtId="170" fontId="0" fillId="0" borderId="17" xfId="0" applyNumberFormat="1" applyBorder="1" applyAlignment="1">
      <alignment horizontal="center" vertical="center" wrapText="1"/>
    </xf>
    <xf numFmtId="167" fontId="0" fillId="4" borderId="19" xfId="0" applyNumberFormat="1" applyFill="1" applyBorder="1" applyAlignment="1">
      <alignment horizontal="center" vertical="center" wrapText="1"/>
    </xf>
    <xf numFmtId="167" fontId="0" fillId="4" borderId="13" xfId="0" applyNumberFormat="1" applyFill="1" applyBorder="1" applyAlignment="1">
      <alignment horizontal="center" vertical="center" wrapText="1"/>
    </xf>
    <xf numFmtId="167" fontId="0" fillId="0" borderId="0" xfId="0" applyNumberFormat="1" applyAlignment="1">
      <alignment horizontal="center" vertical="center" wrapText="1"/>
    </xf>
    <xf numFmtId="170" fontId="0" fillId="4" borderId="8" xfId="0" applyNumberFormat="1" applyFill="1" applyBorder="1" applyAlignment="1">
      <alignment horizontal="center"/>
    </xf>
    <xf numFmtId="170" fontId="0" fillId="4" borderId="10" xfId="0" applyNumberFormat="1" applyFill="1" applyBorder="1" applyAlignment="1">
      <alignment horizontal="center"/>
    </xf>
    <xf numFmtId="170" fontId="0" fillId="0" borderId="12" xfId="0" applyNumberFormat="1" applyBorder="1"/>
    <xf numFmtId="170" fontId="0" fillId="0" borderId="13" xfId="0" applyNumberFormat="1" applyBorder="1"/>
    <xf numFmtId="170" fontId="0" fillId="4" borderId="28" xfId="0" applyNumberFormat="1" applyFill="1" applyBorder="1"/>
    <xf numFmtId="170" fontId="0" fillId="4" borderId="29" xfId="0" applyNumberFormat="1" applyFill="1" applyBorder="1" applyAlignment="1">
      <alignment horizontal="center"/>
    </xf>
    <xf numFmtId="4" fontId="11" fillId="3" borderId="7" xfId="1" applyNumberFormat="1" applyFont="1" applyFill="1" applyBorder="1" applyAlignment="1" applyProtection="1">
      <alignment horizontal="center" vertical="center" wrapText="1"/>
      <protection locked="0"/>
    </xf>
    <xf numFmtId="0" fontId="0" fillId="0" borderId="5" xfId="0" applyBorder="1"/>
    <xf numFmtId="165" fontId="0" fillId="0" borderId="5" xfId="0" applyNumberFormat="1" applyBorder="1" applyAlignment="1">
      <alignment horizontal="center"/>
    </xf>
    <xf numFmtId="165" fontId="9" fillId="0" borderId="5" xfId="0" applyNumberFormat="1" applyFont="1" applyBorder="1" applyAlignment="1">
      <alignment horizontal="center" vertical="center" wrapText="1"/>
    </xf>
    <xf numFmtId="0" fontId="0" fillId="2" borderId="33"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3" fillId="0" borderId="8" xfId="0" applyFont="1" applyBorder="1"/>
    <xf numFmtId="0" fontId="3" fillId="0" borderId="10" xfId="0" applyFont="1" applyBorder="1"/>
    <xf numFmtId="0" fontId="3" fillId="0" borderId="13" xfId="0" applyFont="1" applyBorder="1"/>
    <xf numFmtId="0" fontId="0" fillId="0" borderId="26" xfId="0" applyBorder="1" applyAlignment="1">
      <alignment horizontal="center" vertical="center" wrapText="1"/>
    </xf>
    <xf numFmtId="165" fontId="0" fillId="0" borderId="7" xfId="0" applyNumberFormat="1" applyBorder="1" applyAlignment="1">
      <alignment horizontal="center" vertical="center" wrapText="1"/>
    </xf>
    <xf numFmtId="165" fontId="0" fillId="0" borderId="26" xfId="0" applyNumberFormat="1" applyBorder="1" applyAlignment="1">
      <alignment horizontal="center" vertical="center" wrapText="1"/>
    </xf>
    <xf numFmtId="164" fontId="9" fillId="0" borderId="0" xfId="0" applyNumberFormat="1" applyFont="1"/>
    <xf numFmtId="0" fontId="14" fillId="0" borderId="0" xfId="0" applyFont="1" applyAlignment="1">
      <alignment horizontal="center" vertical="center" wrapText="1"/>
    </xf>
    <xf numFmtId="0" fontId="15" fillId="0" borderId="0" xfId="0" applyFont="1" applyAlignment="1">
      <alignment horizontal="center" vertical="center" wrapText="1"/>
    </xf>
    <xf numFmtId="2" fontId="9" fillId="0" borderId="5" xfId="0" applyNumberFormat="1" applyFont="1" applyBorder="1" applyAlignment="1">
      <alignment horizontal="center" vertical="center" wrapText="1"/>
    </xf>
    <xf numFmtId="0" fontId="9" fillId="0" borderId="32" xfId="0" applyFont="1" applyBorder="1" applyAlignment="1">
      <alignment horizontal="center" vertical="center" wrapText="1"/>
    </xf>
    <xf numFmtId="164" fontId="9" fillId="0" borderId="5"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vertical="center" wrapText="1"/>
    </xf>
    <xf numFmtId="0" fontId="0" fillId="0" borderId="18" xfId="0" applyBorder="1"/>
    <xf numFmtId="1" fontId="9" fillId="0" borderId="5" xfId="0" applyNumberFormat="1" applyFont="1" applyBorder="1" applyAlignment="1">
      <alignment horizontal="center" vertical="center" wrapText="1"/>
    </xf>
    <xf numFmtId="1" fontId="0" fillId="0" borderId="14" xfId="0" applyNumberFormat="1" applyBorder="1" applyAlignment="1">
      <alignment horizontal="center"/>
    </xf>
    <xf numFmtId="0" fontId="9" fillId="0" borderId="22" xfId="0" applyFont="1" applyBorder="1"/>
    <xf numFmtId="0" fontId="9" fillId="0" borderId="14" xfId="0" applyFont="1" applyBorder="1"/>
    <xf numFmtId="167" fontId="3" fillId="0" borderId="1" xfId="0" applyNumberFormat="1" applyFont="1" applyBorder="1" applyAlignment="1">
      <alignment horizontal="center" vertical="center" wrapText="1"/>
    </xf>
    <xf numFmtId="0" fontId="0" fillId="0" borderId="4" xfId="0" applyBorder="1"/>
    <xf numFmtId="0" fontId="11" fillId="0" borderId="1" xfId="0" applyFont="1" applyBorder="1" applyAlignment="1">
      <alignment horizontal="center" vertical="center" wrapText="1"/>
    </xf>
    <xf numFmtId="0" fontId="0" fillId="0" borderId="18" xfId="0" applyBorder="1"/>
    <xf numFmtId="0" fontId="3" fillId="0" borderId="1" xfId="0" applyFont="1" applyBorder="1" applyAlignment="1">
      <alignment horizontal="center" vertical="center" wrapText="1"/>
    </xf>
    <xf numFmtId="0" fontId="0" fillId="0" borderId="2" xfId="0" applyBorder="1"/>
    <xf numFmtId="166" fontId="3" fillId="0" borderId="1" xfId="0" applyNumberFormat="1" applyFont="1" applyBorder="1"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xf>
    <xf numFmtId="0" fontId="3" fillId="6" borderId="1"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cellXfs>
  <cellStyles count="4">
    <cellStyle name="Hipervínculo" xfId="2" builtinId="8"/>
    <cellStyle name="Moneda" xfId="1" builtinId="4"/>
    <cellStyle name="Normal" xfId="0" builtinId="0"/>
    <cellStyle name="Porcentaje" xfId="3" builtinId="5"/>
  </cellStyles>
  <dxfs count="47">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color rgb="FFFF0000"/>
      </font>
      <fill>
        <patternFill>
          <bgColor rgb="FFFFC000"/>
        </patternFill>
      </fill>
    </dxf>
    <dxf>
      <font>
        <b/>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76202</xdr:colOff>
      <xdr:row>0</xdr:row>
      <xdr:rowOff>133350</xdr:rowOff>
    </xdr:from>
    <xdr:to>
      <xdr:col>5</xdr:col>
      <xdr:colOff>187735</xdr:colOff>
      <xdr:row>59</xdr:row>
      <xdr:rowOff>50775</xdr:rowOff>
    </xdr:to>
    <xdr:grpSp>
      <xdr:nvGrpSpPr>
        <xdr:cNvPr id="9" name="Grupo 8">
          <a:extLst>
            <a:ext uri="{FF2B5EF4-FFF2-40B4-BE49-F238E27FC236}">
              <a16:creationId xmlns:a16="http://schemas.microsoft.com/office/drawing/2014/main" id="{E94B3E3A-1090-2123-C06F-24501D164344}"/>
            </a:ext>
          </a:extLst>
        </xdr:cNvPr>
        <xdr:cNvGrpSpPr/>
      </xdr:nvGrpSpPr>
      <xdr:grpSpPr>
        <a:xfrm>
          <a:off x="76202" y="133350"/>
          <a:ext cx="3753445" cy="11156925"/>
          <a:chOff x="133352" y="57150"/>
          <a:chExt cx="3731033" cy="11156925"/>
        </a:xfrm>
      </xdr:grpSpPr>
      <xdr:sp macro="" textlink="">
        <xdr:nvSpPr>
          <xdr:cNvPr id="4" name="CuadroTexto 12">
            <a:extLst>
              <a:ext uri="{FF2B5EF4-FFF2-40B4-BE49-F238E27FC236}">
                <a16:creationId xmlns:a16="http://schemas.microsoft.com/office/drawing/2014/main" id="{756756F5-DFEE-BD16-F0AC-65937C74ABA0}"/>
              </a:ext>
            </a:extLst>
          </xdr:cNvPr>
          <xdr:cNvSpPr txBox="1"/>
        </xdr:nvSpPr>
        <xdr:spPr>
          <a:xfrm>
            <a:off x="178482" y="57150"/>
            <a:ext cx="3625035" cy="1219565"/>
          </a:xfrm>
          <a:prstGeom prst="rect">
            <a:avLst/>
          </a:prstGeom>
          <a:noFill/>
        </xdr:spPr>
        <xdr:txBody>
          <a:bodyPr wrap="square" rtlCol="0">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INSTRUCCIONES:</a:t>
            </a:r>
          </a:p>
          <a:p>
            <a:r>
              <a:rPr lang="es-ES" sz="1200"/>
              <a:t>Esta hoja de cálculo sirve para comparar  las emisiones de CO2eq después de la inversión para la que se solicita la subvención con las emisiones de CO2eq en la situación antes de la inversión,</a:t>
            </a:r>
            <a:r>
              <a:rPr lang="es-ES" sz="1200" baseline="0"/>
              <a:t> y para calcular el valor de eficiencia de costes EUR/tCO2eq evitada</a:t>
            </a:r>
            <a:endParaRPr lang="es-ES" sz="1200"/>
          </a:p>
        </xdr:txBody>
      </xdr:sp>
      <xdr:grpSp>
        <xdr:nvGrpSpPr>
          <xdr:cNvPr id="5" name="Grupo 4">
            <a:extLst>
              <a:ext uri="{FF2B5EF4-FFF2-40B4-BE49-F238E27FC236}">
                <a16:creationId xmlns:a16="http://schemas.microsoft.com/office/drawing/2014/main" id="{499A0EE1-02A7-5FE7-DA1B-32339E81DE16}"/>
              </a:ext>
            </a:extLst>
          </xdr:cNvPr>
          <xdr:cNvGrpSpPr/>
        </xdr:nvGrpSpPr>
        <xdr:grpSpPr>
          <a:xfrm>
            <a:off x="133352" y="1422677"/>
            <a:ext cx="3731033" cy="9791398"/>
            <a:chOff x="161471" y="2252301"/>
            <a:chExt cx="3921402" cy="9791398"/>
          </a:xfrm>
        </xdr:grpSpPr>
        <xdr:sp macro="" textlink="">
          <xdr:nvSpPr>
            <xdr:cNvPr id="6" name="CuadroTexto 11">
              <a:extLst>
                <a:ext uri="{FF2B5EF4-FFF2-40B4-BE49-F238E27FC236}">
                  <a16:creationId xmlns:a16="http://schemas.microsoft.com/office/drawing/2014/main" id="{2A1C7576-F941-A9EB-4442-110D5137619B}"/>
                </a:ext>
              </a:extLst>
            </xdr:cNvPr>
            <xdr:cNvSpPr txBox="1"/>
          </xdr:nvSpPr>
          <xdr:spPr>
            <a:xfrm>
              <a:off x="161471" y="2252301"/>
              <a:ext cx="3921402" cy="979139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Rellene</a:t>
              </a:r>
              <a:r>
                <a:rPr lang="es-ES" sz="1200" b="1" baseline="0"/>
                <a:t> la hoja "Datos Proyecto"; </a:t>
              </a:r>
              <a:r>
                <a:rPr lang="es-ES" sz="1200" b="1"/>
                <a:t>Sólo puede introducir datos en las celdas de fondo amarillo o azul</a:t>
              </a:r>
              <a:r>
                <a:rPr lang="es-ES" sz="1200"/>
                <a:t>. </a:t>
              </a:r>
            </a:p>
            <a:p>
              <a:r>
                <a:rPr lang="es-ES" sz="1200" b="1">
                  <a:solidFill>
                    <a:srgbClr val="FF0000"/>
                  </a:solidFill>
                </a:rPr>
                <a:t>Todas las demás celdas están protegidas contra escritura.</a:t>
              </a:r>
            </a:p>
            <a:p>
              <a:endParaRPr lang="es-ES" sz="1200"/>
            </a:p>
            <a:p>
              <a:r>
                <a:rPr lang="es-ES" sz="1200"/>
                <a:t>Debe introducir datos:</a:t>
              </a:r>
            </a:p>
            <a:p>
              <a:pPr marL="285750" indent="-285750">
                <a:buFont typeface="Arial" panose="020B0604020202020204" pitchFamily="34" charset="0"/>
                <a:buChar char="•"/>
              </a:pPr>
              <a:r>
                <a:rPr lang="es-ES" sz="1200"/>
                <a:t>A</a:t>
              </a:r>
            </a:p>
            <a:p>
              <a:r>
                <a:rPr lang="es-ES" sz="1200" b="1"/>
                <a:t>Celdas con fondo azul (columna “escoger”)</a:t>
              </a:r>
              <a:r>
                <a:rPr lang="es-ES" sz="1200"/>
                <a:t>: </a:t>
              </a:r>
              <a:r>
                <a:rPr lang="es-ES" sz="1200" u="sng"/>
                <a:t>en primer lugar</a:t>
              </a:r>
              <a:r>
                <a:rPr lang="es-ES" sz="1200"/>
                <a:t>, debe escoger el combustible utilizado o a utilizar, escogiendo un valor del desplegable. Al hacerlo, se rellenarán automáticamente, las celdas correspondientes a las columnas “unidad” y “factor de emisión”.</a:t>
              </a:r>
            </a:p>
            <a:p>
              <a:endParaRPr lang="es-ES" sz="1200"/>
            </a:p>
            <a:p>
              <a:pPr lvl="1"/>
              <a:r>
                <a:rPr lang="es-ES" sz="1050"/>
                <a:t>(*) Sólo si el combustible no estuviera listado, podrá introducir manualmente la información en la zona “5</a:t>
              </a:r>
              <a:r>
                <a:rPr lang="es-ES" sz="1050" baseline="0"/>
                <a:t> y 6</a:t>
              </a:r>
              <a:r>
                <a:rPr lang="es-ES" sz="1050"/>
                <a:t> Combustible no incluido en la lista”.</a:t>
              </a:r>
            </a:p>
            <a:p>
              <a:pPr marL="285750" indent="-285750">
                <a:buFont typeface="Arial" panose="020B0604020202020204" pitchFamily="34" charset="0"/>
                <a:buChar char="•"/>
              </a:pPr>
              <a:endParaRPr lang="es-ES" sz="1200"/>
            </a:p>
            <a:p>
              <a:pPr marL="285750" indent="-285750">
                <a:buFont typeface="Arial" panose="020B0604020202020204" pitchFamily="34" charset="0"/>
                <a:buChar char="•"/>
              </a:pPr>
              <a:r>
                <a:rPr lang="es-ES" sz="1200"/>
                <a:t>a</a:t>
              </a:r>
            </a:p>
            <a:p>
              <a:r>
                <a:rPr lang="es-ES" sz="1200" b="1"/>
                <a:t>Celdas con fondo amarillo</a:t>
              </a:r>
              <a:r>
                <a:rPr lang="es-ES" sz="1200"/>
                <a:t>: debe introducir el valor de su proceso:</a:t>
              </a:r>
            </a:p>
            <a:p>
              <a:pPr marL="285750" indent="-285750">
                <a:buFont typeface="Arial" panose="020B0604020202020204" pitchFamily="34" charset="0"/>
                <a:buChar char="•"/>
              </a:pPr>
              <a:r>
                <a:rPr lang="es-ES" sz="1200"/>
                <a:t>Celda </a:t>
              </a:r>
              <a:r>
                <a:rPr lang="es-ES" sz="1200" b="1"/>
                <a:t>“vida útil de la nueva instalación (años)”</a:t>
              </a:r>
              <a:r>
                <a:rPr lang="es-ES" sz="1200"/>
                <a:t>: si la vida útil es inferior a 10 años, deberá introducir la vida útil. En caso de que la vida útil sea igual o superior a 10 años, deberá introducir el valor de 10 años.</a:t>
              </a:r>
            </a:p>
            <a:p>
              <a:pPr marL="285750" indent="-285750">
                <a:buFont typeface="Arial" panose="020B0604020202020204" pitchFamily="34" charset="0"/>
                <a:buChar char="•"/>
              </a:pPr>
              <a:r>
                <a:rPr lang="es-ES" sz="1200"/>
                <a:t>Columna </a:t>
              </a:r>
              <a:r>
                <a:rPr lang="es-ES" sz="1200" b="1"/>
                <a:t>“antes de la inversión”</a:t>
              </a:r>
              <a:r>
                <a:rPr lang="es-ES" sz="1200"/>
                <a:t>: utilizando la unidad de medida de la columna </a:t>
              </a:r>
              <a:r>
                <a:rPr lang="es-ES" sz="1200" b="1"/>
                <a:t>“unidad”</a:t>
              </a:r>
              <a:r>
                <a:rPr lang="es-ES" sz="1200"/>
                <a:t>, debe indicar el </a:t>
              </a:r>
              <a:r>
                <a:rPr lang="es-ES" sz="1200" b="1"/>
                <a:t>consumo anual </a:t>
              </a:r>
              <a:r>
                <a:rPr lang="es-ES" sz="1200"/>
                <a:t>del combustible en el proceso antes de realizar la inversión.</a:t>
              </a:r>
            </a:p>
            <a:p>
              <a:pPr marL="285750" indent="-285750">
                <a:buFont typeface="Arial" panose="020B0604020202020204" pitchFamily="34" charset="0"/>
                <a:buChar char="•"/>
              </a:pPr>
              <a:r>
                <a:rPr lang="es-ES" sz="1200"/>
                <a:t>Columna </a:t>
              </a:r>
              <a:r>
                <a:rPr lang="es-ES" sz="1200" b="1"/>
                <a:t>“después de la inversión”</a:t>
              </a:r>
              <a:r>
                <a:rPr lang="es-ES" sz="1200"/>
                <a:t>: utilizando la unidad de medida de la columna </a:t>
              </a:r>
              <a:r>
                <a:rPr lang="es-ES" sz="1200" b="1"/>
                <a:t>“unidad”</a:t>
              </a:r>
              <a:r>
                <a:rPr lang="es-ES" sz="1200"/>
                <a:t>, debe indicar el </a:t>
              </a:r>
              <a:r>
                <a:rPr lang="es-ES" sz="1200" b="1"/>
                <a:t>consumo anual</a:t>
              </a:r>
              <a:r>
                <a:rPr lang="es-ES" sz="1200"/>
                <a:t> que se espera para el proceso después de la inversión.</a:t>
              </a:r>
            </a:p>
            <a:p>
              <a:pPr marL="742950" lvl="1" indent="-285750">
                <a:buFont typeface="Arial" panose="020B0604020202020204" pitchFamily="34" charset="0"/>
                <a:buChar char="•"/>
              </a:pPr>
              <a:r>
                <a:rPr lang="es-ES" sz="1050"/>
                <a:t>(*) en el caso citado anteriormente, de combustible no incluido en las listas desplegables, podrá introducir el combustible de su caso (columna “escoger”), y deberá indicar la unidad en la columna “unidad”, el factor de emisión en kgCO2eq/unidad en la columna “factor de emisión” y la referencia a la fuente normativa o bibliográfica donde se indique dicho valor.</a:t>
              </a:r>
            </a:p>
            <a:p>
              <a:pPr marL="285750" lvl="1" indent="-285750">
                <a:buFont typeface="Arial" panose="020B0604020202020204" pitchFamily="34" charset="0"/>
                <a:buChar char="•"/>
              </a:pPr>
              <a:r>
                <a:rPr lang="es-ES" sz="1200"/>
                <a:t>Celda </a:t>
              </a:r>
              <a:r>
                <a:rPr lang="es-ES" sz="1200" b="1"/>
                <a:t>“Inversión elegible”</a:t>
              </a:r>
              <a:r>
                <a:rPr lang="es-ES" sz="1200"/>
                <a:t>: debe indicar el valor de la inversión elegible para la que se solicita la subvención.</a:t>
              </a:r>
            </a:p>
            <a:p>
              <a:pPr marL="285750" lvl="1" indent="-285750">
                <a:buFont typeface="Arial" panose="020B0604020202020204" pitchFamily="34" charset="0"/>
                <a:buChar char="•"/>
              </a:pPr>
              <a:endParaRPr lang="es-ES" sz="1200"/>
            </a:p>
            <a:p>
              <a:pPr marL="285750" lvl="1" indent="-285750">
                <a:buFont typeface="Arial" panose="020B0604020202020204" pitchFamily="34" charset="0"/>
                <a:buChar char="•"/>
              </a:pPr>
              <a:endParaRPr lang="es-ES" sz="1200"/>
            </a:p>
            <a:p>
              <a:pPr marL="0" lvl="1"/>
              <a:r>
                <a:rPr lang="es-ES" sz="1200" b="1"/>
                <a:t>CON LOS VALORES INTRODUCIDOS, LA HOJA DE CÁLCULO CALCULA EL VALOR DE EMISIONES EVITADAS Y EL DE EFICIENCIA DE COSTES</a:t>
              </a:r>
            </a:p>
            <a:p>
              <a:pPr marL="0" lvl="1"/>
              <a:endParaRPr lang="es-ES" sz="1200" b="1"/>
            </a:p>
            <a:p>
              <a:pPr marL="0" lvl="1"/>
              <a:r>
                <a:rPr lang="es-ES" sz="1200" b="1"/>
                <a:t>Cuanto menor sea la cifra resultante de €/tCO2eq, menos coste tiene la reducción de emisiones y más eficiente es por lo tanto la inversión prevista </a:t>
              </a:r>
            </a:p>
          </xdr:txBody>
        </xdr:sp>
        <xdr:pic>
          <xdr:nvPicPr>
            <xdr:cNvPr id="7" name="Imagen 6">
              <a:extLst>
                <a:ext uri="{FF2B5EF4-FFF2-40B4-BE49-F238E27FC236}">
                  <a16:creationId xmlns:a16="http://schemas.microsoft.com/office/drawing/2014/main" id="{91196DA1-110D-96BD-84DF-DB86BECCDA27}"/>
                </a:ext>
              </a:extLst>
            </xdr:cNvPr>
            <xdr:cNvPicPr>
              <a:picLocks noChangeAspect="1"/>
            </xdr:cNvPicPr>
          </xdr:nvPicPr>
          <xdr:blipFill>
            <a:blip xmlns:r="http://schemas.openxmlformats.org/officeDocument/2006/relationships" r:embed="rId1"/>
            <a:stretch>
              <a:fillRect/>
            </a:stretch>
          </xdr:blipFill>
          <xdr:spPr>
            <a:xfrm>
              <a:off x="427878" y="3398738"/>
              <a:ext cx="1152525" cy="209550"/>
            </a:xfrm>
            <a:prstGeom prst="rect">
              <a:avLst/>
            </a:prstGeom>
          </xdr:spPr>
        </xdr:pic>
        <xdr:pic>
          <xdr:nvPicPr>
            <xdr:cNvPr id="8" name="Imagen 7">
              <a:extLst>
                <a:ext uri="{FF2B5EF4-FFF2-40B4-BE49-F238E27FC236}">
                  <a16:creationId xmlns:a16="http://schemas.microsoft.com/office/drawing/2014/main" id="{D8732067-7626-A5AB-C0B1-ED747B9B2D95}"/>
                </a:ext>
              </a:extLst>
            </xdr:cNvPr>
            <xdr:cNvPicPr>
              <a:picLocks noChangeAspect="1"/>
            </xdr:cNvPicPr>
          </xdr:nvPicPr>
          <xdr:blipFill>
            <a:blip xmlns:r="http://schemas.openxmlformats.org/officeDocument/2006/relationships" r:embed="rId2"/>
            <a:stretch>
              <a:fillRect/>
            </a:stretch>
          </xdr:blipFill>
          <xdr:spPr>
            <a:xfrm>
              <a:off x="388704" y="5363515"/>
              <a:ext cx="1200150" cy="219075"/>
            </a:xfrm>
            <a:prstGeom prst="rect">
              <a:avLst/>
            </a:prstGeom>
          </xdr:spPr>
        </xdr:pic>
      </xdr:grpSp>
    </xdr:grpSp>
    <xdr:clientData/>
  </xdr:twoCellAnchor>
  <xdr:twoCellAnchor editAs="oneCell">
    <xdr:from>
      <xdr:col>6</xdr:col>
      <xdr:colOff>158182</xdr:colOff>
      <xdr:row>0</xdr:row>
      <xdr:rowOff>0</xdr:rowOff>
    </xdr:from>
    <xdr:to>
      <xdr:col>27</xdr:col>
      <xdr:colOff>544285</xdr:colOff>
      <xdr:row>32</xdr:row>
      <xdr:rowOff>122464</xdr:rowOff>
    </xdr:to>
    <xdr:pic>
      <xdr:nvPicPr>
        <xdr:cNvPr id="10" name="Imagen 9">
          <a:extLst>
            <a:ext uri="{FF2B5EF4-FFF2-40B4-BE49-F238E27FC236}">
              <a16:creationId xmlns:a16="http://schemas.microsoft.com/office/drawing/2014/main" id="{E720EDEF-013C-B302-CA52-3FC72C7A2F21}"/>
            </a:ext>
          </a:extLst>
        </xdr:cNvPr>
        <xdr:cNvPicPr>
          <a:picLocks noChangeAspect="1"/>
        </xdr:cNvPicPr>
      </xdr:nvPicPr>
      <xdr:blipFill rotWithShape="1">
        <a:blip xmlns:r="http://schemas.openxmlformats.org/officeDocument/2006/relationships" r:embed="rId3"/>
        <a:srcRect b="1352"/>
        <a:stretch/>
      </xdr:blipFill>
      <xdr:spPr>
        <a:xfrm>
          <a:off x="4485253" y="0"/>
          <a:ext cx="15530853" cy="6218464"/>
        </a:xfrm>
        <a:prstGeom prst="rect">
          <a:avLst/>
        </a:prstGeom>
      </xdr:spPr>
    </xdr:pic>
    <xdr:clientData/>
  </xdr:twoCellAnchor>
  <xdr:twoCellAnchor editAs="oneCell">
    <xdr:from>
      <xdr:col>6</xdr:col>
      <xdr:colOff>190499</xdr:colOff>
      <xdr:row>32</xdr:row>
      <xdr:rowOff>136782</xdr:rowOff>
    </xdr:from>
    <xdr:to>
      <xdr:col>27</xdr:col>
      <xdr:colOff>598715</xdr:colOff>
      <xdr:row>56</xdr:row>
      <xdr:rowOff>125952</xdr:rowOff>
    </xdr:to>
    <xdr:pic>
      <xdr:nvPicPr>
        <xdr:cNvPr id="12" name="Imagen 11">
          <a:extLst>
            <a:ext uri="{FF2B5EF4-FFF2-40B4-BE49-F238E27FC236}">
              <a16:creationId xmlns:a16="http://schemas.microsoft.com/office/drawing/2014/main" id="{8CEEFA23-B74C-64EF-438E-63CA01744BC2}"/>
            </a:ext>
          </a:extLst>
        </xdr:cNvPr>
        <xdr:cNvPicPr>
          <a:picLocks noChangeAspect="1"/>
        </xdr:cNvPicPr>
      </xdr:nvPicPr>
      <xdr:blipFill rotWithShape="1">
        <a:blip xmlns:r="http://schemas.openxmlformats.org/officeDocument/2006/relationships" r:embed="rId4"/>
        <a:srcRect l="263"/>
        <a:stretch/>
      </xdr:blipFill>
      <xdr:spPr>
        <a:xfrm>
          <a:off x="4517570" y="6232782"/>
          <a:ext cx="15552966" cy="4561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60146</xdr:colOff>
      <xdr:row>3</xdr:row>
      <xdr:rowOff>74888</xdr:rowOff>
    </xdr:from>
    <xdr:to>
      <xdr:col>14</xdr:col>
      <xdr:colOff>650696</xdr:colOff>
      <xdr:row>22</xdr:row>
      <xdr:rowOff>134381</xdr:rowOff>
    </xdr:to>
    <xdr:pic>
      <xdr:nvPicPr>
        <xdr:cNvPr id="2" name="Imagen 1">
          <a:extLst>
            <a:ext uri="{FF2B5EF4-FFF2-40B4-BE49-F238E27FC236}">
              <a16:creationId xmlns:a16="http://schemas.microsoft.com/office/drawing/2014/main" id="{3D60B341-63E3-93D7-2E99-DD48BD26E664}"/>
            </a:ext>
          </a:extLst>
        </xdr:cNvPr>
        <xdr:cNvPicPr>
          <a:picLocks noChangeAspect="1"/>
        </xdr:cNvPicPr>
      </xdr:nvPicPr>
      <xdr:blipFill>
        <a:blip xmlns:r="http://schemas.openxmlformats.org/officeDocument/2006/relationships" r:embed="rId1"/>
        <a:stretch>
          <a:fillRect/>
        </a:stretch>
      </xdr:blipFill>
      <xdr:spPr>
        <a:xfrm>
          <a:off x="6794881" y="836888"/>
          <a:ext cx="7448550" cy="4059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rupospri-my.sharepoint.com/personal/jvallejo_spri_eus/Documents/Desktop/excel%20descarb/MODELO_CALCULO_EMISIONES_CO2_2024%20-%20vPRUEBA.xlsx" TargetMode="External"/><Relationship Id="rId1" Type="http://schemas.openxmlformats.org/officeDocument/2006/relationships/externalLinkPath" Target="/personal/jvallejo_spri_eus/Documents/Desktop/excel%20descarb/MODELO_CALCULO_EMISIONES_CO2_2024%20-%20vPRUEB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atos Proyecto"/>
      <sheetName val="Factores de emisión"/>
      <sheetName val="Factores de emisión 2"/>
    </sheetNames>
    <sheetDataSet>
      <sheetData sheetId="0"/>
      <sheetData sheetId="1">
        <row r="3">
          <cell r="C3">
            <v>10</v>
          </cell>
        </row>
        <row r="61">
          <cell r="C61">
            <v>0</v>
          </cell>
        </row>
        <row r="63">
          <cell r="C63">
            <v>100</v>
          </cell>
        </row>
      </sheetData>
      <sheetData sheetId="2">
        <row r="35">
          <cell r="D35">
            <v>0.11899999999999999</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Info%20&#250;til/factoresemision_tcm30-542746%20(8).xlsx" TargetMode="External"/><Relationship Id="rId1" Type="http://schemas.openxmlformats.org/officeDocument/2006/relationships/hyperlink" Target="https://www.europarl.europa.eu/RegData/etudes/BRIE/2021/689332/EPRS_BRI(2021)689332_EN.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001F-0D46-4B87-87FF-39B96CD8124C}">
  <sheetPr>
    <pageSetUpPr fitToPage="1"/>
  </sheetPr>
  <dimension ref="A1:AI66"/>
  <sheetViews>
    <sheetView topLeftCell="A40" zoomScale="85" zoomScaleNormal="85" workbookViewId="0">
      <selection activeCell="G68" sqref="G68"/>
    </sheetView>
  </sheetViews>
  <sheetFormatPr baseColWidth="10" defaultColWidth="10.85546875" defaultRowHeight="15" x14ac:dyDescent="0.25"/>
  <sheetData>
    <row r="1" spans="1:35" x14ac:dyDescent="0.2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x14ac:dyDescent="0.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x14ac:dyDescent="0.2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row>
    <row r="4" spans="1:35" x14ac:dyDescent="0.2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1:3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1:35" x14ac:dyDescent="0.25">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row>
    <row r="8" spans="1:35" x14ac:dyDescent="0.25">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row>
    <row r="9" spans="1:35" x14ac:dyDescent="0.2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row>
    <row r="10" spans="1:35" x14ac:dyDescent="0.2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row>
    <row r="11" spans="1:3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row>
    <row r="12" spans="1:35" x14ac:dyDescent="0.2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row>
    <row r="13" spans="1:3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row>
    <row r="14" spans="1:35" x14ac:dyDescent="0.2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row>
    <row r="15" spans="1:3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row>
    <row r="16" spans="1:35" x14ac:dyDescent="0.2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row>
    <row r="17" spans="1:3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row>
    <row r="18" spans="1:35"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1:3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row>
    <row r="21" spans="1:3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row>
    <row r="22" spans="1:35"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3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row>
    <row r="24" spans="1:35"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spans="1:3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spans="1:35"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spans="1:3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1:35"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3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1:3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1:3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3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3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row>
    <row r="36" spans="1:3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1:3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row>
    <row r="39" spans="1:3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row>
    <row r="40" spans="1:3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3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3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3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1:3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1:3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1:3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3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1:3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row>
    <row r="49" spans="1:3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1:3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row>
    <row r="51" spans="1:3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row>
    <row r="56" spans="1:3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1:3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row>
    <row r="59" spans="1:3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1:3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row>
    <row r="61" spans="1:3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row>
    <row r="62" spans="1:3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1:3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row>
    <row r="64" spans="1:3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row>
    <row r="65" spans="1:3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row>
    <row r="66" spans="1:3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row>
  </sheetData>
  <sheetProtection algorithmName="SHA-512" hashValue="O1J/29/SwpyHXwPUkXmTTnswSE8owGiWqotWQysnCIu2G25J6P6brEiCa4KvvNOxt8nHKQfiS22gbfNzECxUBw==" saltValue="uzX5kI3C1y+zZ0B9G5rvHQ==" spinCount="100000" sheet="1" objects="1" scenarios="1"/>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3"/>
  <sheetViews>
    <sheetView tabSelected="1" zoomScale="70" zoomScaleNormal="70" workbookViewId="0">
      <selection activeCell="D25" sqref="D25"/>
    </sheetView>
  </sheetViews>
  <sheetFormatPr baseColWidth="10" defaultColWidth="11.42578125" defaultRowHeight="15" x14ac:dyDescent="0.25"/>
  <cols>
    <col min="1" max="1" width="4.28515625" style="29" customWidth="1"/>
    <col min="2" max="2" width="81.5703125" bestFit="1" customWidth="1"/>
    <col min="3" max="3" width="42.85546875" bestFit="1" customWidth="1"/>
    <col min="4" max="4" width="15" bestFit="1" customWidth="1"/>
    <col min="5" max="5" width="20.42578125" customWidth="1"/>
    <col min="6" max="6" width="22.5703125" bestFit="1" customWidth="1"/>
    <col min="7" max="7" width="22.85546875" bestFit="1" customWidth="1"/>
    <col min="8" max="8" width="20.140625" customWidth="1"/>
    <col min="9" max="9" width="35" customWidth="1"/>
    <col min="10" max="10" width="0" hidden="1"/>
    <col min="11" max="11" width="10.85546875" customWidth="1"/>
    <col min="12" max="12" width="32.5703125" bestFit="1" customWidth="1"/>
    <col min="13" max="13" width="36" customWidth="1"/>
    <col min="14" max="14" width="10.85546875" customWidth="1"/>
    <col min="15" max="15" width="15.7109375" bestFit="1" customWidth="1"/>
    <col min="16" max="16" width="11.42578125" customWidth="1"/>
  </cols>
  <sheetData>
    <row r="1" spans="1:15" ht="15.75" customHeight="1" thickBot="1" x14ac:dyDescent="0.3"/>
    <row r="2" spans="1:15" ht="15.75" customHeight="1" thickBot="1" x14ac:dyDescent="0.3">
      <c r="B2" s="34" t="s">
        <v>0</v>
      </c>
      <c r="F2" s="35" t="s">
        <v>1</v>
      </c>
    </row>
    <row r="3" spans="1:15" ht="19.5" thickBot="1" x14ac:dyDescent="0.3">
      <c r="B3" s="36" t="s">
        <v>2</v>
      </c>
      <c r="C3" s="32"/>
      <c r="F3" s="37" t="s">
        <v>3</v>
      </c>
    </row>
    <row r="4" spans="1:15" ht="18" customHeight="1" thickBot="1" x14ac:dyDescent="0.3">
      <c r="C4" s="28"/>
      <c r="F4" s="38" t="s">
        <v>4</v>
      </c>
    </row>
    <row r="5" spans="1:15" ht="15.75" customHeight="1" thickBot="1" x14ac:dyDescent="0.3"/>
    <row r="6" spans="1:15" ht="30.75" customHeight="1" thickBot="1" x14ac:dyDescent="0.3">
      <c r="B6" s="39" t="s">
        <v>5</v>
      </c>
      <c r="E6" s="40" t="s">
        <v>6</v>
      </c>
      <c r="F6" s="41" t="s">
        <v>7</v>
      </c>
      <c r="G6" s="40" t="s">
        <v>8</v>
      </c>
      <c r="H6" s="40" t="s">
        <v>9</v>
      </c>
      <c r="I6" s="40" t="s">
        <v>10</v>
      </c>
      <c r="L6" s="40" t="s">
        <v>10</v>
      </c>
      <c r="M6" s="40" t="s">
        <v>10</v>
      </c>
    </row>
    <row r="7" spans="1:15" ht="15.75" customHeight="1" thickBot="1" x14ac:dyDescent="0.3">
      <c r="C7" s="40" t="s">
        <v>11</v>
      </c>
      <c r="D7" s="40" t="s">
        <v>12</v>
      </c>
      <c r="E7" s="42" t="s">
        <v>13</v>
      </c>
      <c r="F7" s="42" t="s">
        <v>14</v>
      </c>
      <c r="G7" s="42" t="s">
        <v>14</v>
      </c>
      <c r="H7" s="42" t="s">
        <v>14</v>
      </c>
      <c r="I7" s="42" t="s">
        <v>15</v>
      </c>
      <c r="L7" s="43" t="s">
        <v>16</v>
      </c>
      <c r="M7" s="43" t="s">
        <v>17</v>
      </c>
    </row>
    <row r="8" spans="1:15" x14ac:dyDescent="0.25">
      <c r="A8" s="44">
        <v>1</v>
      </c>
      <c r="B8" s="45" t="s">
        <v>18</v>
      </c>
      <c r="C8" s="3"/>
      <c r="D8" s="46" t="str">
        <f>IF(C8="","-",VLOOKUP(C8,'Factores de emisión'!$B$3:$D$9,2,FALSE))</f>
        <v>-</v>
      </c>
      <c r="E8" s="47" t="str">
        <f>IF(C8="","-",VLOOKUP(C8,'Factores de emisión'!$B$3:$D$9,3,FALSE))</f>
        <v>-</v>
      </c>
      <c r="F8" s="4"/>
      <c r="G8" s="4"/>
      <c r="H8" s="118">
        <f>F8-G8</f>
        <v>0</v>
      </c>
      <c r="I8" s="119">
        <f>IF((H8&lt;&gt;0)*(C8=""),"escoja un combustible",IF(C8=0,0,H8*E8))</f>
        <v>0</v>
      </c>
      <c r="J8" s="48"/>
      <c r="K8" s="48"/>
      <c r="L8" s="83">
        <f>IF((F8&lt;&gt;0)*(C8=""),"escoja un combustible",IF(C8=0,0,E8*F8))</f>
        <v>0</v>
      </c>
      <c r="M8" s="84">
        <f>IF((G8&lt;&gt;0)*(C8=""),"escoja un combustible",IF(C8=0,0,G8*E8))</f>
        <v>0</v>
      </c>
    </row>
    <row r="9" spans="1:15" x14ac:dyDescent="0.25">
      <c r="A9" s="49"/>
      <c r="B9" s="50" t="s">
        <v>18</v>
      </c>
      <c r="C9" s="2"/>
      <c r="D9" s="51" t="str">
        <f>IF(C9="","-",VLOOKUP(C9,'Factores de emisión'!$B$3:$D$9,2,FALSE))</f>
        <v>-</v>
      </c>
      <c r="E9" s="52" t="str">
        <f>IF(C9="","-",VLOOKUP(C9,'Factores de emisión'!$B$3:$D$9,3,FALSE))</f>
        <v>-</v>
      </c>
      <c r="F9" s="1"/>
      <c r="G9" s="1"/>
      <c r="H9" s="120">
        <f>F9-G9</f>
        <v>0</v>
      </c>
      <c r="I9" s="121">
        <f>IF((H9&lt;&gt;0)*(C9=""),"escoja un combustible",IF(C9=0,0,H9*E9))</f>
        <v>0</v>
      </c>
      <c r="J9" s="53"/>
      <c r="K9" s="53"/>
      <c r="L9" s="85">
        <f>IF((F9&lt;&gt;0)*(C9=""),"escoja un combustible",IF(C9=0,0,E9*F9))</f>
        <v>0</v>
      </c>
      <c r="M9" s="86">
        <f>IF((G9&lt;&gt;0)*(C9=""),"escoja un combustible",IF(C9=0,0,G9*E9))</f>
        <v>0</v>
      </c>
      <c r="N9" s="28"/>
      <c r="O9" s="28"/>
    </row>
    <row r="10" spans="1:15" ht="15.75" customHeight="1" thickBot="1" x14ac:dyDescent="0.3">
      <c r="A10" s="54"/>
      <c r="B10" s="55" t="s">
        <v>18</v>
      </c>
      <c r="C10" s="5"/>
      <c r="D10" s="56" t="str">
        <f>IF(C10="","-",VLOOKUP(C10,'Factores de emisión'!$B$3:$D$9,2,FALSE))</f>
        <v>-</v>
      </c>
      <c r="E10" s="57" t="str">
        <f>IF(C10="","-",VLOOKUP(C10,'Factores de emisión'!$B$3:$D$9,3,FALSE))</f>
        <v>-</v>
      </c>
      <c r="F10" s="6"/>
      <c r="G10" s="6"/>
      <c r="H10" s="122">
        <f>F10-G10</f>
        <v>0</v>
      </c>
      <c r="I10" s="123">
        <f>IF((H10&lt;&gt;0)*(C10=""),"escoja un combustible",IF(C10=0,0,H10*E10))</f>
        <v>0</v>
      </c>
      <c r="J10" s="53"/>
      <c r="K10" s="53"/>
      <c r="L10" s="132">
        <f>IF((F10&lt;&gt;0)*(C10=""),"escoja un combustible",IF(C10=0,0,E10*F10))</f>
        <v>0</v>
      </c>
      <c r="M10" s="133">
        <f>IF((G10&lt;&gt;0)*(C10=""),"escoja un combustible",IF(C10=0,0,G10*E10))</f>
        <v>0</v>
      </c>
      <c r="N10" s="28"/>
      <c r="O10" s="28"/>
    </row>
    <row r="11" spans="1:15" ht="15.75" customHeight="1" thickBot="1" x14ac:dyDescent="0.3">
      <c r="A11" s="40"/>
      <c r="B11" s="34"/>
      <c r="D11" s="58"/>
      <c r="F11" s="59"/>
      <c r="G11" s="59"/>
      <c r="H11" s="124"/>
      <c r="I11" s="125"/>
      <c r="J11" s="53"/>
      <c r="K11" s="53"/>
      <c r="L11" s="134"/>
      <c r="M11" s="134"/>
    </row>
    <row r="12" spans="1:15" ht="15.75" customHeight="1" thickBot="1" x14ac:dyDescent="0.3">
      <c r="A12" s="61">
        <v>2</v>
      </c>
      <c r="B12" s="62" t="s">
        <v>19</v>
      </c>
      <c r="C12" s="7"/>
      <c r="D12" s="63" t="str">
        <f>IF(C12="","-",VLOOKUP(C12,'Factores de emisión'!$B$21:$D$27,2,FALSE))</f>
        <v>-</v>
      </c>
      <c r="E12" s="64" t="str">
        <f>IF(C12="","-",VLOOKUP(C12,'Factores de emisión'!$B$21:$D$27,3,FALSE))</f>
        <v>-</v>
      </c>
      <c r="F12" s="8"/>
      <c r="G12" s="8"/>
      <c r="H12" s="126">
        <f>F12-G12</f>
        <v>0</v>
      </c>
      <c r="I12" s="127">
        <f>IF((H12&lt;&gt;0)*(C12=""),"escoja un combustible",IF(C12=0,0,H12*E12))</f>
        <v>0</v>
      </c>
      <c r="J12" s="53"/>
      <c r="K12" s="53"/>
      <c r="L12" s="87">
        <f>IF((F12&lt;&gt;0)*(C12=""),"escoja un combustible",IF(C12=0,0,E12*F12))</f>
        <v>0</v>
      </c>
      <c r="M12" s="88">
        <f>IF((G12&lt;&gt;0)*(C12=""),"escoja un combustible",IF(C12=0,0,G12*E12))</f>
        <v>0</v>
      </c>
    </row>
    <row r="13" spans="1:15" ht="15.75" customHeight="1" thickBot="1" x14ac:dyDescent="0.3">
      <c r="A13" s="40"/>
      <c r="B13" s="34"/>
      <c r="D13" s="58"/>
      <c r="F13" s="59"/>
      <c r="G13" s="59"/>
      <c r="H13" s="124"/>
      <c r="I13" s="125"/>
      <c r="J13" s="53"/>
      <c r="K13" s="53"/>
      <c r="L13" s="134"/>
      <c r="M13" s="134"/>
    </row>
    <row r="14" spans="1:15" x14ac:dyDescent="0.25">
      <c r="A14" s="65">
        <v>3</v>
      </c>
      <c r="B14" s="45" t="s">
        <v>20</v>
      </c>
      <c r="C14" s="3"/>
      <c r="D14" s="46" t="str">
        <f>IF(C14="","-",VLOOKUP(C14,'Factores de emisión'!$B$12:$D$19,2,FALSE))</f>
        <v>-</v>
      </c>
      <c r="E14" s="47" t="str">
        <f>IF(C14="","-",VLOOKUP(C14,'Factores de emisión'!$B$12:$D$19,3,FALSE))</f>
        <v>-</v>
      </c>
      <c r="F14" s="4"/>
      <c r="G14" s="4"/>
      <c r="H14" s="118">
        <f>F14-G14</f>
        <v>0</v>
      </c>
      <c r="I14" s="119">
        <f>IF((H14&lt;&gt;0)*(C14=""),"escoja un combustible",IF(C14=0,0,H14*E14))</f>
        <v>0</v>
      </c>
      <c r="J14" s="53"/>
      <c r="K14" s="53"/>
      <c r="L14" s="83">
        <f>IF((F14&lt;&gt;0)*(C14=""),"escoja un combustible",IF(C14=0,0,E14*F14))</f>
        <v>0</v>
      </c>
      <c r="M14" s="84">
        <f>IF((G14&lt;&gt;0)*(C14=""),"escoja un combustible",IF(C14=0,0,G14*E14))</f>
        <v>0</v>
      </c>
    </row>
    <row r="15" spans="1:15" ht="15.75" customHeight="1" thickBot="1" x14ac:dyDescent="0.3">
      <c r="A15" s="66"/>
      <c r="B15" s="67" t="s">
        <v>20</v>
      </c>
      <c r="C15" s="13"/>
      <c r="D15" s="68" t="str">
        <f>IF(C15="","-",VLOOKUP(C15,'Factores de emisión'!$B$12:$D$19,2,FALSE))</f>
        <v>-</v>
      </c>
      <c r="E15" s="69" t="str">
        <f>IF(C15="","-",VLOOKUP(C15,'Factores de emisión'!$B$12:$D$19,3,FALSE))</f>
        <v>-</v>
      </c>
      <c r="F15" s="14"/>
      <c r="G15" s="14"/>
      <c r="H15" s="128">
        <f>F15-G15</f>
        <v>0</v>
      </c>
      <c r="I15" s="129">
        <f>IF((H15&lt;&gt;0)*(C15=""),"escoja un combustible",IF(C15=0,0,H15*E15))</f>
        <v>0</v>
      </c>
      <c r="J15" s="53"/>
      <c r="K15" s="53"/>
      <c r="L15" s="132">
        <f>IF((F15&lt;&gt;0)*(C15=""),"escoja un combustible",IF(C15=0,0,E15*F15))</f>
        <v>0</v>
      </c>
      <c r="M15" s="133">
        <f>IF((G15&lt;&gt;0)*(C15=""),"escoja un combustible",IF(C15=0,0,G15*E15))</f>
        <v>0</v>
      </c>
    </row>
    <row r="16" spans="1:15" ht="15.75" customHeight="1" thickBot="1" x14ac:dyDescent="0.3">
      <c r="A16" s="40"/>
      <c r="B16" s="34"/>
      <c r="D16" s="58"/>
      <c r="F16" s="59"/>
      <c r="G16" s="59"/>
      <c r="H16" s="124"/>
      <c r="I16" s="125"/>
      <c r="J16" s="53"/>
      <c r="K16" s="53"/>
      <c r="L16" s="134"/>
      <c r="M16" s="134"/>
    </row>
    <row r="17" spans="1:14" x14ac:dyDescent="0.25">
      <c r="A17" s="65">
        <v>4</v>
      </c>
      <c r="B17" s="45" t="s">
        <v>21</v>
      </c>
      <c r="C17" s="3"/>
      <c r="D17" s="46" t="str">
        <f>IF(C17="","-",VLOOKUP(C17,'Factores de emisión'!$B$30:$D$31,2,FALSE))</f>
        <v>-</v>
      </c>
      <c r="E17" s="47" t="str">
        <f>IF(C17="","-",VLOOKUP(C17,'Factores de emisión'!$B$30:$D$31,3,FALSE))</f>
        <v>-</v>
      </c>
      <c r="F17" s="4"/>
      <c r="G17" s="4"/>
      <c r="H17" s="118">
        <f>F17-G17</f>
        <v>0</v>
      </c>
      <c r="I17" s="119">
        <f>IF((H17&lt;&gt;0)*(C17=""),"escoja un combustible",IF(C17=0,0,H17*E17))</f>
        <v>0</v>
      </c>
      <c r="J17" s="53"/>
      <c r="K17" s="53"/>
      <c r="L17" s="83">
        <f>IF((F17&lt;&gt;0)*(C17=""),"escoja un combustible",IF(C17=0,0,E17*F17))</f>
        <v>0</v>
      </c>
      <c r="M17" s="84">
        <f>IF((G17&lt;&gt;0)*(C17=""),"escoja un combustible",IF(C17=0,0,G17*E17))</f>
        <v>0</v>
      </c>
    </row>
    <row r="18" spans="1:14" ht="15.75" customHeight="1" thickBot="1" x14ac:dyDescent="0.3">
      <c r="A18" s="66"/>
      <c r="B18" s="55" t="s">
        <v>21</v>
      </c>
      <c r="C18" s="13"/>
      <c r="D18" s="68" t="str">
        <f>IF(C18="","-",VLOOKUP(C18,'Factores de emisión'!$B$30:$D$31,2,FALSE))</f>
        <v>-</v>
      </c>
      <c r="E18" s="69" t="str">
        <f>IF(C18="","-",VLOOKUP(C18,'Factores de emisión'!$B$30:$D$31,3,FALSE))</f>
        <v>-</v>
      </c>
      <c r="F18" s="14"/>
      <c r="G18" s="14"/>
      <c r="H18" s="128">
        <f>F18-G18</f>
        <v>0</v>
      </c>
      <c r="I18" s="129">
        <f>IF((H18&lt;&gt;0)*(C18=""),"escoja un combustible",IF(C18=0,0,H18*E18))</f>
        <v>0</v>
      </c>
      <c r="J18" s="53"/>
      <c r="K18" s="53"/>
      <c r="L18" s="132">
        <f>IF((F18&lt;&gt;0)*(C18=""),"escoja un combustible",IF(C18=0,0,E18*F18))</f>
        <v>0</v>
      </c>
      <c r="M18" s="133">
        <f>IF((G18&lt;&gt;0)*(C18=""),"escoja un combustible",IF(C18=0,0,G18*E18))</f>
        <v>0</v>
      </c>
    </row>
    <row r="19" spans="1:14" ht="15.75" customHeight="1" thickBot="1" x14ac:dyDescent="0.3">
      <c r="A19" s="40"/>
      <c r="B19" s="34"/>
      <c r="D19" s="58"/>
      <c r="F19" s="59"/>
      <c r="G19" s="59"/>
      <c r="H19" s="124"/>
      <c r="I19" s="125"/>
      <c r="J19" s="53"/>
      <c r="K19" s="53"/>
      <c r="L19" s="134"/>
      <c r="M19" s="134"/>
    </row>
    <row r="20" spans="1:14" ht="15.75" customHeight="1" thickBot="1" x14ac:dyDescent="0.3">
      <c r="A20" s="44">
        <v>5</v>
      </c>
      <c r="B20" s="45" t="s">
        <v>22</v>
      </c>
      <c r="C20" s="9"/>
      <c r="D20" s="10"/>
      <c r="E20" s="11"/>
      <c r="F20" s="4"/>
      <c r="G20" s="4"/>
      <c r="H20" s="118">
        <f>F20-G20</f>
        <v>0</v>
      </c>
      <c r="I20" s="119">
        <f>IF(AND(C20="",D20="",E20="",F20="",G20=""),0,IF(AND(C20&lt;&gt;"",D20&lt;&gt;"",E20&lt;&gt;"",F20&lt;&gt;"",G20&lt;&gt;""),E20*H20,"faltan valores, revise columnas C a G"))</f>
        <v>0</v>
      </c>
      <c r="J20" s="48"/>
      <c r="K20" s="48"/>
      <c r="L20" s="87">
        <f>IF((F20&lt;&gt;0)*(C20=""),"escoja un combustible",IF(C20=0,0,E20*F20))</f>
        <v>0</v>
      </c>
      <c r="M20" s="88">
        <f>IF((G20&lt;&gt;0)*(C20=""),"escoja un combustible",IF(C20=0,0,G20*E20))</f>
        <v>0</v>
      </c>
      <c r="N20" s="28"/>
    </row>
    <row r="21" spans="1:14" ht="15.75" customHeight="1" thickBot="1" x14ac:dyDescent="0.3">
      <c r="A21" s="54"/>
      <c r="B21" s="55" t="s">
        <v>23</v>
      </c>
      <c r="C21" s="12"/>
      <c r="D21" s="70"/>
      <c r="E21" s="71"/>
      <c r="F21" s="72"/>
      <c r="G21" s="72"/>
      <c r="H21" s="130"/>
      <c r="I21" s="131"/>
      <c r="J21" s="53"/>
      <c r="K21" s="53"/>
      <c r="L21" s="53"/>
      <c r="M21" s="53"/>
      <c r="N21" s="28"/>
    </row>
    <row r="22" spans="1:14" ht="15.75" customHeight="1" thickBot="1" x14ac:dyDescent="0.3">
      <c r="A22" s="44">
        <v>6</v>
      </c>
      <c r="B22" s="45" t="s">
        <v>22</v>
      </c>
      <c r="C22" s="9"/>
      <c r="D22" s="10"/>
      <c r="E22" s="11"/>
      <c r="F22" s="4"/>
      <c r="G22" s="4"/>
      <c r="H22" s="118">
        <f>F22-G22</f>
        <v>0</v>
      </c>
      <c r="I22" s="119">
        <f>IF(AND(C22="",D22="",E22="",F22="",G22=""),0,IF(AND(C22&lt;&gt;"",D22&lt;&gt;"",E22&lt;&gt;"",F22&lt;&gt;"",G22&lt;&gt;""),E22*H22,"faltan valores, revise columnas C a G"))</f>
        <v>0</v>
      </c>
      <c r="J22" s="48"/>
      <c r="K22" s="48"/>
      <c r="L22" s="87">
        <f>IF((F22&lt;&gt;0)*(C22=""),"escoja un combustible",IF(C22=0,0,E22*F22))</f>
        <v>0</v>
      </c>
      <c r="M22" s="88">
        <f>IF((G22&lt;&gt;0)*(C22=""),"escoja un combustible",IF(C22=0,0,G22*E22))</f>
        <v>0</v>
      </c>
      <c r="N22" s="28"/>
    </row>
    <row r="23" spans="1:14" ht="15.75" customHeight="1" thickBot="1" x14ac:dyDescent="0.3">
      <c r="A23" s="54"/>
      <c r="B23" s="55" t="s">
        <v>23</v>
      </c>
      <c r="C23" s="12"/>
      <c r="D23" s="70"/>
      <c r="E23" s="71"/>
      <c r="F23" s="72"/>
      <c r="G23" s="72"/>
      <c r="H23" s="130"/>
      <c r="I23" s="131"/>
      <c r="J23" s="53"/>
      <c r="K23" s="53"/>
      <c r="L23" s="53"/>
      <c r="M23" s="53"/>
      <c r="N23" s="28"/>
    </row>
    <row r="24" spans="1:14" ht="15.75" customHeight="1" thickBot="1" x14ac:dyDescent="0.3">
      <c r="A24" s="40"/>
      <c r="B24" s="34"/>
      <c r="C24" s="162"/>
      <c r="D24" s="58"/>
      <c r="F24" s="59"/>
      <c r="G24" s="59"/>
      <c r="H24" s="124"/>
      <c r="I24" s="125"/>
      <c r="J24" s="53"/>
      <c r="K24" s="53"/>
      <c r="L24" s="53"/>
      <c r="M24" s="53"/>
      <c r="N24" s="28"/>
    </row>
    <row r="25" spans="1:14" ht="15.75" customHeight="1" thickBot="1" x14ac:dyDescent="0.3">
      <c r="A25" s="160">
        <v>7</v>
      </c>
      <c r="B25" s="45" t="s">
        <v>24</v>
      </c>
      <c r="C25" s="165" t="s">
        <v>312</v>
      </c>
      <c r="D25" s="63" t="str">
        <f>IF(C25="","-",VLOOKUP(C25,'Factores de emisión'!$B$35:$D$36,2,FALSE))</f>
        <v>kWh</v>
      </c>
      <c r="E25" s="73">
        <f>IF(C25="","-",VLOOKUP(C25,'Factores de emisión'!$B$35:$D$36,3,FALSE))</f>
        <v>0.26</v>
      </c>
      <c r="F25" s="8"/>
      <c r="G25" s="8"/>
      <c r="H25" s="126">
        <f>F25-G25</f>
        <v>0</v>
      </c>
      <c r="I25" s="127">
        <f>IF((C25&lt;&gt;0)*(C25=""),"escoja un combustible",IF(C25=0,0,H25*E25))</f>
        <v>0</v>
      </c>
      <c r="J25" s="53"/>
      <c r="K25" s="53"/>
      <c r="L25" s="87">
        <f>IF((F25&lt;&gt;0)*(C25=""),"escoja un combustible",IF(C25=0,0,E25*F25))</f>
        <v>0</v>
      </c>
      <c r="M25" s="88">
        <f>IF((G25&lt;&gt;0)*(C25=""),"escoja un combustible",IF(C25=0,0,G25*E25))</f>
        <v>0</v>
      </c>
      <c r="N25" s="28"/>
    </row>
    <row r="26" spans="1:14" ht="15.75" customHeight="1" thickBot="1" x14ac:dyDescent="0.3">
      <c r="A26" s="161"/>
      <c r="B26" s="67" t="s">
        <v>24</v>
      </c>
      <c r="C26" s="166" t="s">
        <v>271</v>
      </c>
      <c r="D26" s="63" t="str">
        <f>IF(C26="","-",VLOOKUP(C26,'Factores de emisión'!$B$35:$D$36,2,FALSE))</f>
        <v>kWh</v>
      </c>
      <c r="E26" s="164">
        <f>IF(C26="","-",VLOOKUP(C26,'Factores de emisión'!$B$35:$D$36,3,FALSE))</f>
        <v>0</v>
      </c>
      <c r="F26" s="8"/>
      <c r="G26" s="8"/>
      <c r="H26" s="126">
        <f>F26-G26</f>
        <v>0</v>
      </c>
      <c r="I26" s="127">
        <f>IF((C26&lt;&gt;0)*(C26=""),"escoja un combustible",IF(C26=0,0,H26*E26))</f>
        <v>0</v>
      </c>
      <c r="L26" s="87">
        <f>IF((F26&lt;&gt;0)*(C26=""),"escoja un combustible",IF(C26=0,0,E26*F26))</f>
        <v>0</v>
      </c>
      <c r="M26" s="88">
        <f>IF((G26&lt;&gt;0)*(C26=""),"escoja un combustible",IF(C26=0,0,G26*E26))</f>
        <v>0</v>
      </c>
    </row>
    <row r="27" spans="1:14" ht="15.75" customHeight="1" thickBot="1" x14ac:dyDescent="0.3">
      <c r="A27" s="40"/>
      <c r="B27" s="34"/>
      <c r="I27" s="74"/>
      <c r="L27" s="173" t="s">
        <v>26</v>
      </c>
      <c r="M27" s="168"/>
    </row>
    <row r="28" spans="1:14" ht="19.5" customHeight="1" thickBot="1" x14ac:dyDescent="0.35">
      <c r="A28" s="40"/>
      <c r="B28" s="34"/>
      <c r="F28" s="75"/>
      <c r="G28" s="76"/>
      <c r="H28" s="77" t="s">
        <v>27</v>
      </c>
      <c r="I28" s="78">
        <f>IF((COUNTIF(I8:I25,"escoja un combustible"))&gt;0,"revise datos introducidos",SUM(I8,I9,I10,I12,I14,I15,I17,I18,I20,I22,I25:I26))</f>
        <v>0</v>
      </c>
      <c r="J28" s="29" t="str">
        <f>IF(I28=(L28-M28),"OK","ERROR")</f>
        <v>OK</v>
      </c>
      <c r="K28" s="29"/>
      <c r="L28" s="93">
        <f>SUM(L8:L26)</f>
        <v>0</v>
      </c>
      <c r="M28" s="93">
        <f>SUM(M8:M26)</f>
        <v>0</v>
      </c>
    </row>
    <row r="29" spans="1:14" ht="19.5" customHeight="1" thickBot="1" x14ac:dyDescent="0.35">
      <c r="A29" s="40"/>
      <c r="B29" s="34"/>
      <c r="F29" s="79"/>
      <c r="G29" s="79"/>
      <c r="L29" s="80"/>
      <c r="M29" s="81"/>
    </row>
    <row r="30" spans="1:14" ht="35.25" customHeight="1" thickBot="1" x14ac:dyDescent="0.3">
      <c r="B30" s="39" t="s">
        <v>28</v>
      </c>
      <c r="E30" s="40" t="s">
        <v>6</v>
      </c>
      <c r="F30" s="40" t="s">
        <v>7</v>
      </c>
      <c r="G30" s="40" t="s">
        <v>8</v>
      </c>
      <c r="H30" s="40" t="s">
        <v>9</v>
      </c>
      <c r="I30" s="40" t="s">
        <v>10</v>
      </c>
      <c r="L30" s="40" t="s">
        <v>10</v>
      </c>
      <c r="M30" s="40" t="s">
        <v>10</v>
      </c>
    </row>
    <row r="31" spans="1:14" ht="15.75" customHeight="1" thickBot="1" x14ac:dyDescent="0.3">
      <c r="C31" s="40" t="s">
        <v>11</v>
      </c>
      <c r="D31" s="40" t="s">
        <v>12</v>
      </c>
      <c r="E31" s="42" t="s">
        <v>13</v>
      </c>
      <c r="F31" s="42" t="s">
        <v>14</v>
      </c>
      <c r="G31" s="42" t="s">
        <v>14</v>
      </c>
      <c r="H31" s="42" t="s">
        <v>14</v>
      </c>
      <c r="I31" s="42" t="s">
        <v>15</v>
      </c>
      <c r="L31" s="40" t="s">
        <v>16</v>
      </c>
      <c r="M31" s="40" t="s">
        <v>17</v>
      </c>
    </row>
    <row r="32" spans="1:14" x14ac:dyDescent="0.25">
      <c r="A32" s="44">
        <v>1</v>
      </c>
      <c r="B32" s="148" t="s">
        <v>29</v>
      </c>
      <c r="C32" s="145"/>
      <c r="D32" s="82" t="str">
        <f>IF(C32="","-",VLOOKUP(C32,'Factores de emisión 2'!$B$5:$D$133,2,FALSE))</f>
        <v>-</v>
      </c>
      <c r="E32" s="82" t="str">
        <f>IF(C32="","-",VLOOKUP(C32,'Factores de emisión 2'!$B$5:$D$133,3,FALSE))</f>
        <v>-</v>
      </c>
      <c r="F32" s="4"/>
      <c r="G32" s="4"/>
      <c r="H32" s="118">
        <f>F32-G32</f>
        <v>0</v>
      </c>
      <c r="I32" s="135">
        <f>IF((H32&lt;&gt;0)*(C32=""),"escoja un combustible",IF(C32=0,0,H32*E32))</f>
        <v>0</v>
      </c>
      <c r="L32" s="83">
        <f>IF((F32&lt;&gt;0)*(C32=""),"escoja un combustible",IF(C32=0,0,E32*F32))</f>
        <v>0</v>
      </c>
      <c r="M32" s="84">
        <f>IF((G32&lt;&gt;0)*(C32=""),"escoja un combustible",IF(C32=0,0,G32*E32))</f>
        <v>0</v>
      </c>
    </row>
    <row r="33" spans="1:14" x14ac:dyDescent="0.25">
      <c r="A33" s="49">
        <v>2</v>
      </c>
      <c r="B33" s="149" t="s">
        <v>29</v>
      </c>
      <c r="C33" s="146"/>
      <c r="D33" s="27" t="str">
        <f>IF(C33="","-",VLOOKUP(C33,'Factores de emisión 2'!$B$5:$D$133,2,FALSE))</f>
        <v>-</v>
      </c>
      <c r="E33" s="151" t="str">
        <f>IF(C33="","-",VLOOKUP(C33,'Factores de emisión 2'!$B$5:$D$133,3,FALSE))</f>
        <v>-</v>
      </c>
      <c r="F33" s="1"/>
      <c r="G33" s="1"/>
      <c r="H33" s="120">
        <f>F33-G33</f>
        <v>0</v>
      </c>
      <c r="I33" s="136">
        <f>IF((H33&lt;&gt;0)*(C33=""),"escoja un combustible",IF(C33=0,0,H33*E33))</f>
        <v>0</v>
      </c>
      <c r="L33" s="85">
        <f>IF((F33&lt;&gt;0)*(C33=""),"escoja un combustible",IF(C33=0,0,E33*F33))</f>
        <v>0</v>
      </c>
      <c r="M33" s="86">
        <f>IF((G33&lt;&gt;0)*(C33=""),"escoja un combustible",IF(C33=0,0,G33*E33))</f>
        <v>0</v>
      </c>
    </row>
    <row r="34" spans="1:14" ht="15.75" customHeight="1" thickBot="1" x14ac:dyDescent="0.3">
      <c r="A34" s="54">
        <v>3</v>
      </c>
      <c r="B34" s="150" t="s">
        <v>29</v>
      </c>
      <c r="C34" s="147"/>
      <c r="D34" s="151" t="str">
        <f>IF(C34="","-",VLOOKUP(C34,'Factores de emisión 2'!$B$5:$D$133,2,FALSE))</f>
        <v>-</v>
      </c>
      <c r="E34" s="151" t="str">
        <f>IF(C34="","-",VLOOKUP(C34,'Factores de emisión 2'!$B$5:$D$133,3,FALSE))</f>
        <v>-</v>
      </c>
      <c r="F34" s="1"/>
      <c r="G34" s="1"/>
      <c r="H34" s="120">
        <f>F34-G34</f>
        <v>0</v>
      </c>
      <c r="I34" s="136">
        <f>IF((H34&lt;&gt;0)*(C34=""),"escoja un combustible",IF(C34=0,0,H34*E34))</f>
        <v>0</v>
      </c>
      <c r="L34" s="85">
        <f>IF((F34&lt;&gt;0)*(C34=""),"escoja un combustible",IF(C34=0,0,E34*F34))</f>
        <v>0</v>
      </c>
      <c r="M34" s="86">
        <f>IF((G34&lt;&gt;0)*(C34=""),"escoja un combustible",IF(C34=0,0,G34*E34))</f>
        <v>0</v>
      </c>
    </row>
    <row r="35" spans="1:14" ht="15.75" customHeight="1" thickBot="1" x14ac:dyDescent="0.3">
      <c r="A35" s="44">
        <v>4</v>
      </c>
      <c r="B35" s="45" t="s">
        <v>30</v>
      </c>
      <c r="C35" s="19"/>
      <c r="D35" s="10"/>
      <c r="E35" s="11"/>
      <c r="F35" s="4"/>
      <c r="G35" s="4"/>
      <c r="H35" s="118">
        <f>F35-G35</f>
        <v>0</v>
      </c>
      <c r="I35" s="119">
        <f>IF(AND(C35="",D35="",E35="",F35="",G35=""),0,IF(AND(C35&lt;&gt;"",D35&lt;&gt;"",E35&lt;&gt;"",F35&lt;&gt;"",G35&lt;&gt;""),E35*H35,"faltan valores, revise columnas C a G"))</f>
        <v>0</v>
      </c>
      <c r="L35" s="87">
        <f>IF((F35&lt;&gt;0)*(C35=""),"escoja un combustible",IF(C35=0,0,E35*F35))</f>
        <v>0</v>
      </c>
      <c r="M35" s="88">
        <f>IF((G35&lt;&gt;0)*(C35=""),"escoja un combustible",IF(C35=0,0,G35*E35))</f>
        <v>0</v>
      </c>
      <c r="N35" s="28"/>
    </row>
    <row r="36" spans="1:14" ht="15.75" customHeight="1" thickBot="1" x14ac:dyDescent="0.3">
      <c r="A36" s="54"/>
      <c r="B36" s="55" t="s">
        <v>23</v>
      </c>
      <c r="C36" s="20"/>
      <c r="D36" s="56"/>
      <c r="E36" s="89"/>
      <c r="F36" s="90"/>
      <c r="G36" s="90"/>
      <c r="H36" s="91"/>
      <c r="I36" s="92"/>
      <c r="L36" s="53"/>
      <c r="M36" s="53"/>
      <c r="N36" s="28"/>
    </row>
    <row r="37" spans="1:14" ht="15.75" customHeight="1" thickBot="1" x14ac:dyDescent="0.3">
      <c r="A37" s="44">
        <v>5</v>
      </c>
      <c r="B37" s="45" t="s">
        <v>30</v>
      </c>
      <c r="C37" s="19"/>
      <c r="D37" s="10"/>
      <c r="E37" s="11"/>
      <c r="F37" s="4"/>
      <c r="G37" s="4"/>
      <c r="H37" s="118">
        <f>F37-G37</f>
        <v>0</v>
      </c>
      <c r="I37" s="119">
        <f>IF(AND(C37="",D37="",E37="",F37="",G37=""),0,IF(AND(C37&lt;&gt;"",D37&lt;&gt;"",E37&lt;&gt;"",F37&lt;&gt;"",G37&lt;&gt;""),E37*H37,"faltan valores, revise columnas C a G"))</f>
        <v>0</v>
      </c>
      <c r="L37" s="87">
        <f>IF((F37&lt;&gt;0)*(C37=""),"escoja un combustible",IF(C37=0,0,E37*F37))</f>
        <v>0</v>
      </c>
      <c r="M37" s="88">
        <f>IF((G37&lt;&gt;0)*(C37=""),"escoja un combustible",IF(C37=0,0,G37*E37))</f>
        <v>0</v>
      </c>
      <c r="N37" s="28"/>
    </row>
    <row r="38" spans="1:14" ht="15.75" customHeight="1" thickBot="1" x14ac:dyDescent="0.3">
      <c r="A38" s="54"/>
      <c r="B38" s="55" t="s">
        <v>23</v>
      </c>
      <c r="C38" s="20"/>
      <c r="D38" s="56"/>
      <c r="E38" s="89"/>
      <c r="F38" s="90"/>
      <c r="G38" s="90"/>
      <c r="H38" s="91"/>
      <c r="I38" s="92"/>
      <c r="L38" s="53"/>
      <c r="M38" s="53"/>
      <c r="N38" s="28"/>
    </row>
    <row r="39" spans="1:14" ht="15.75" customHeight="1" thickBot="1" x14ac:dyDescent="0.3">
      <c r="A39" s="44">
        <v>6</v>
      </c>
      <c r="B39" s="45" t="s">
        <v>30</v>
      </c>
      <c r="C39" s="19"/>
      <c r="D39" s="10"/>
      <c r="E39" s="11"/>
      <c r="F39" s="4"/>
      <c r="G39" s="4"/>
      <c r="H39" s="118">
        <f>F39-G39</f>
        <v>0</v>
      </c>
      <c r="I39" s="119">
        <f>IF(AND(C39="",D39="",E39="",F39="",G39=""),0,IF(AND(C39&lt;&gt;"",D39&lt;&gt;"",E39&lt;&gt;"",F39&lt;&gt;"",G39&lt;&gt;""),E39*H39,"faltan valores, revise columnas C a G"))</f>
        <v>0</v>
      </c>
      <c r="L39" s="87">
        <f>IF((F39&lt;&gt;0)*(C39=""),"escoja un combustible",IF(C39=0,0,E39*F39))</f>
        <v>0</v>
      </c>
      <c r="M39" s="88">
        <f>IF((G39&lt;&gt;0)*(C39=""),"escoja un combustible",IF(C39=0,0,G39*E39))</f>
        <v>0</v>
      </c>
      <c r="N39" s="28"/>
    </row>
    <row r="40" spans="1:14" ht="15.75" customHeight="1" thickBot="1" x14ac:dyDescent="0.3">
      <c r="A40" s="54"/>
      <c r="B40" s="55" t="s">
        <v>23</v>
      </c>
      <c r="C40" s="20"/>
      <c r="D40" s="56"/>
      <c r="E40" s="89"/>
      <c r="F40" s="90"/>
      <c r="G40" s="90"/>
      <c r="H40" s="91"/>
      <c r="I40" s="92"/>
      <c r="L40" s="53"/>
      <c r="M40" s="53"/>
      <c r="N40" s="28"/>
    </row>
    <row r="41" spans="1:14" ht="15.75" customHeight="1" thickBot="1" x14ac:dyDescent="0.3">
      <c r="A41" s="40"/>
      <c r="B41" s="34"/>
      <c r="D41" s="58"/>
      <c r="F41" s="59"/>
      <c r="G41" s="59"/>
      <c r="H41" s="60"/>
      <c r="I41" s="74"/>
      <c r="L41" s="167" t="s">
        <v>31</v>
      </c>
      <c r="M41" s="168"/>
    </row>
    <row r="42" spans="1:14" ht="19.5" customHeight="1" thickBot="1" x14ac:dyDescent="0.35">
      <c r="A42" s="40"/>
      <c r="B42" s="34"/>
      <c r="F42" s="75"/>
      <c r="G42" s="76"/>
      <c r="H42" s="77" t="s">
        <v>27</v>
      </c>
      <c r="I42" s="78">
        <f>IF((COUNTIF(I32:I39,"escoja un combustible"))&gt;0,"revise datos introducidos",SUM(I32:I39))</f>
        <v>0</v>
      </c>
      <c r="J42" s="29" t="str">
        <f>IF(I42=(L42-M42),"OK","ERROR")</f>
        <v>OK</v>
      </c>
      <c r="K42" s="29"/>
      <c r="L42" s="93">
        <f>SUM(L32:L39)</f>
        <v>0</v>
      </c>
      <c r="M42" s="93">
        <f>SUM(M32:M39)</f>
        <v>0</v>
      </c>
    </row>
    <row r="43" spans="1:14" ht="19.5" customHeight="1" thickBot="1" x14ac:dyDescent="0.35">
      <c r="A43" s="40"/>
      <c r="B43" s="94"/>
      <c r="F43" s="79"/>
      <c r="G43" s="79"/>
      <c r="L43" s="29"/>
      <c r="M43" s="29"/>
    </row>
    <row r="44" spans="1:14" ht="30.75" customHeight="1" thickBot="1" x14ac:dyDescent="0.3">
      <c r="B44" s="39" t="s">
        <v>32</v>
      </c>
      <c r="E44" s="40" t="s">
        <v>6</v>
      </c>
      <c r="F44" s="40" t="s">
        <v>7</v>
      </c>
      <c r="G44" s="40" t="s">
        <v>8</v>
      </c>
      <c r="H44" s="40" t="s">
        <v>9</v>
      </c>
      <c r="I44" s="40" t="s">
        <v>10</v>
      </c>
      <c r="L44" s="40" t="s">
        <v>10</v>
      </c>
      <c r="M44" s="40" t="s">
        <v>10</v>
      </c>
    </row>
    <row r="45" spans="1:14" ht="15.75" customHeight="1" thickBot="1" x14ac:dyDescent="0.3">
      <c r="C45" s="40" t="s">
        <v>11</v>
      </c>
      <c r="D45" s="40" t="s">
        <v>12</v>
      </c>
      <c r="E45" s="42" t="s">
        <v>13</v>
      </c>
      <c r="F45" s="95" t="s">
        <v>33</v>
      </c>
      <c r="G45" s="95" t="s">
        <v>33</v>
      </c>
      <c r="H45" s="95" t="s">
        <v>33</v>
      </c>
      <c r="I45" s="42" t="s">
        <v>15</v>
      </c>
      <c r="L45" s="40" t="s">
        <v>16</v>
      </c>
      <c r="M45" s="40" t="s">
        <v>17</v>
      </c>
    </row>
    <row r="46" spans="1:14" x14ac:dyDescent="0.25">
      <c r="A46" s="44">
        <v>1</v>
      </c>
      <c r="B46" s="45" t="s">
        <v>32</v>
      </c>
      <c r="C46" s="15"/>
      <c r="D46" s="82" t="str">
        <f>IF(C46="","-",VLOOKUP(C46,'Factores de emisión 2'!$G$5:$I$35,2,FALSE))</f>
        <v>-</v>
      </c>
      <c r="E46" s="152" t="str">
        <f>IF(C46="","-",VLOOKUP(C46,'Factores de emisión 2'!$G$5:$I$35,3,FALSE))</f>
        <v>-</v>
      </c>
      <c r="F46" s="4"/>
      <c r="G46" s="4"/>
      <c r="H46" s="118">
        <f>F46-G46</f>
        <v>0</v>
      </c>
      <c r="I46" s="135">
        <f>IF((H46&lt;&gt;0)*(C46=""),"escoja un combustible",IF(C46=0,0,H46*E46))</f>
        <v>0</v>
      </c>
      <c r="L46" s="83">
        <f>IF((F46&lt;&gt;0)*(C46=""),"escoja un combustible",IF(C46=0,0,E46*F46))</f>
        <v>0</v>
      </c>
      <c r="M46" s="84">
        <f>IF((G46&lt;&gt;0)*(C46=""),"escoja un combustible",IF(C46=0,0,G46*E46))</f>
        <v>0</v>
      </c>
    </row>
    <row r="47" spans="1:14" x14ac:dyDescent="0.25">
      <c r="A47" s="49">
        <v>2</v>
      </c>
      <c r="B47" s="96" t="s">
        <v>32</v>
      </c>
      <c r="C47" s="16"/>
      <c r="D47" s="27" t="str">
        <f>IF(C47="","-",VLOOKUP(C47,'Factores de emisión 2'!$G$5:$I$35,2,FALSE))</f>
        <v>-</v>
      </c>
      <c r="E47" s="31" t="str">
        <f>IF(C47="","-",VLOOKUP(C47,'Factores de emisión 2'!$G$5:$I$35,3,FALSE))</f>
        <v>-</v>
      </c>
      <c r="F47" s="1"/>
      <c r="G47" s="1"/>
      <c r="H47" s="120">
        <f>F47-G47</f>
        <v>0</v>
      </c>
      <c r="I47" s="136">
        <f>IF((H47&lt;&gt;0)*(C47=""),"escoja un combustible",IF(C47=0,0,H47*E47))</f>
        <v>0</v>
      </c>
      <c r="L47" s="85">
        <f>IF((F47&lt;&gt;0)*(C47=""),"escoja un combustible",IF(C47=0,0,E47*F47))</f>
        <v>0</v>
      </c>
      <c r="M47" s="86">
        <f>IF((G47&lt;&gt;0)*(C47=""),"escoja un combustible",IF(C47=0,0,G47*E47))</f>
        <v>0</v>
      </c>
    </row>
    <row r="48" spans="1:14" ht="15.75" customHeight="1" thickBot="1" x14ac:dyDescent="0.3">
      <c r="A48" s="49">
        <v>3</v>
      </c>
      <c r="B48" s="50" t="s">
        <v>32</v>
      </c>
      <c r="C48" s="16"/>
      <c r="D48" s="151" t="str">
        <f>IF(C48="","-",VLOOKUP(C48,'Factores de emisión 2'!$G$5:$I$35,2,FALSE))</f>
        <v>-</v>
      </c>
      <c r="E48" s="153" t="str">
        <f>IF(C48="","-",VLOOKUP(C48,'Factores de emisión 2'!$G$5:$I$35,3,FALSE))</f>
        <v>-</v>
      </c>
      <c r="F48" s="1"/>
      <c r="G48" s="1"/>
      <c r="H48" s="120">
        <f>F48-G48</f>
        <v>0</v>
      </c>
      <c r="I48" s="136">
        <f>IF((H48&lt;&gt;0)*(C48=""),"escoja un combustible",IF(C48=0,0,H48*E48))</f>
        <v>0</v>
      </c>
      <c r="L48" s="85">
        <f>IF((F48&lt;&gt;0)*(C48=""),"escoja un combustible",IF(C48=0,0,E48*F48))</f>
        <v>0</v>
      </c>
      <c r="M48" s="86">
        <f>IF((G48&lt;&gt;0)*(C48=""),"escoja un combustible",IF(C48=0,0,G48*E48))</f>
        <v>0</v>
      </c>
    </row>
    <row r="49" spans="1:15" ht="15.75" customHeight="1" thickBot="1" x14ac:dyDescent="0.3">
      <c r="A49" s="44">
        <v>4</v>
      </c>
      <c r="B49" s="45" t="s">
        <v>34</v>
      </c>
      <c r="C49" s="19"/>
      <c r="D49" s="10"/>
      <c r="E49" s="11"/>
      <c r="F49" s="4"/>
      <c r="G49" s="4"/>
      <c r="H49" s="118">
        <f>F49-G49</f>
        <v>0</v>
      </c>
      <c r="I49" s="119">
        <f>IF(AND(C49="",D49="",E49="",F49="",G49=""),0,IF(AND(C49&lt;&gt;"",D49&lt;&gt;"",E49&lt;&gt;"",F49&lt;&gt;"",G49&lt;&gt;""),E49*H49,"faltan valores, revise columnas C a G"))</f>
        <v>0</v>
      </c>
      <c r="J49" s="28"/>
      <c r="K49" s="28"/>
      <c r="L49" s="87">
        <f>IF((F49&lt;&gt;0)*(C49=""),"escoja un combustible",IF(C49=0,0,E49*F49))</f>
        <v>0</v>
      </c>
      <c r="M49" s="88">
        <f>IF((G49&lt;&gt;0)*(C49=""),"escoja un combustible",IF(C49=0,0,G49*E49))</f>
        <v>0</v>
      </c>
      <c r="N49" s="28"/>
    </row>
    <row r="50" spans="1:15" ht="15.75" customHeight="1" thickBot="1" x14ac:dyDescent="0.3">
      <c r="A50" s="54"/>
      <c r="B50" s="55" t="s">
        <v>23</v>
      </c>
      <c r="C50" s="20"/>
      <c r="D50" s="56"/>
      <c r="E50" s="89"/>
      <c r="F50" s="90"/>
      <c r="G50" s="90"/>
      <c r="H50" s="137"/>
      <c r="I50" s="138"/>
      <c r="L50" s="53"/>
      <c r="M50" s="53"/>
      <c r="N50" s="28"/>
    </row>
    <row r="51" spans="1:15" ht="15.75" customHeight="1" thickBot="1" x14ac:dyDescent="0.3">
      <c r="A51" s="40"/>
      <c r="B51" s="34"/>
      <c r="C51" s="28"/>
      <c r="D51" s="97"/>
      <c r="E51" s="28"/>
      <c r="F51" s="59"/>
      <c r="G51" s="59"/>
      <c r="H51" s="60"/>
      <c r="I51" s="74"/>
      <c r="L51" s="167" t="s">
        <v>35</v>
      </c>
      <c r="M51" s="168"/>
    </row>
    <row r="52" spans="1:15" ht="19.5" customHeight="1" thickBot="1" x14ac:dyDescent="0.35">
      <c r="A52" s="40"/>
      <c r="B52" s="34"/>
      <c r="C52" s="28"/>
      <c r="D52" s="28"/>
      <c r="E52" s="28"/>
      <c r="F52" s="75"/>
      <c r="G52" s="76"/>
      <c r="H52" s="77" t="s">
        <v>27</v>
      </c>
      <c r="I52" s="78">
        <f>IF((COUNTIF(I46:I49,"escoja un combustible"))&gt;0,"revise datos introducidos",SUM(I46:I49))</f>
        <v>0</v>
      </c>
      <c r="J52" s="29" t="str">
        <f>IF(I52=(L52-M52),"OK","ERROR")</f>
        <v>OK</v>
      </c>
      <c r="K52" s="29"/>
      <c r="L52" s="93">
        <f>SUM(L46:L50)</f>
        <v>0</v>
      </c>
      <c r="M52" s="93">
        <f>SUM(M46:M50)</f>
        <v>0</v>
      </c>
    </row>
    <row r="53" spans="1:15" ht="19.5" customHeight="1" thickBot="1" x14ac:dyDescent="0.35">
      <c r="A53" s="40"/>
      <c r="B53" s="34"/>
      <c r="C53" s="28"/>
      <c r="D53" s="28"/>
      <c r="E53" s="28"/>
      <c r="F53" s="79"/>
      <c r="G53" s="79"/>
      <c r="L53" s="29"/>
      <c r="M53" s="29"/>
    </row>
    <row r="54" spans="1:15" ht="30.75" customHeight="1" thickBot="1" x14ac:dyDescent="0.3">
      <c r="B54" s="98" t="s">
        <v>36</v>
      </c>
      <c r="E54" s="40" t="s">
        <v>6</v>
      </c>
      <c r="F54" s="40" t="s">
        <v>7</v>
      </c>
      <c r="G54" s="40" t="s">
        <v>8</v>
      </c>
      <c r="H54" s="40" t="s">
        <v>9</v>
      </c>
      <c r="I54" s="40" t="s">
        <v>10</v>
      </c>
      <c r="L54" s="40" t="s">
        <v>10</v>
      </c>
      <c r="M54" s="40" t="s">
        <v>10</v>
      </c>
    </row>
    <row r="55" spans="1:15" ht="15.75" customHeight="1" thickBot="1" x14ac:dyDescent="0.3">
      <c r="C55" s="40" t="s">
        <v>11</v>
      </c>
      <c r="D55" s="40" t="s">
        <v>12</v>
      </c>
      <c r="E55" s="42" t="s">
        <v>13</v>
      </c>
      <c r="F55" s="42" t="s">
        <v>14</v>
      </c>
      <c r="G55" s="42" t="s">
        <v>14</v>
      </c>
      <c r="H55" s="42" t="s">
        <v>14</v>
      </c>
      <c r="I55" s="42" t="s">
        <v>15</v>
      </c>
      <c r="L55" s="40" t="s">
        <v>16</v>
      </c>
      <c r="M55" s="40" t="s">
        <v>17</v>
      </c>
    </row>
    <row r="56" spans="1:15" x14ac:dyDescent="0.25">
      <c r="A56" s="44">
        <v>1</v>
      </c>
      <c r="B56" s="45" t="s">
        <v>36</v>
      </c>
      <c r="C56" s="15"/>
      <c r="D56" s="82" t="str">
        <f>IF(C56="","-",VLOOKUP(C56,'Factores de emisión 2'!$L$5:$N$54,2,FALSE))</f>
        <v>-</v>
      </c>
      <c r="E56" s="82" t="str">
        <f>IF(C56="","-",VLOOKUP(C56,'Factores de emisión 2'!$L$5:$N$54,3,FALSE))</f>
        <v>-</v>
      </c>
      <c r="F56" s="4"/>
      <c r="G56" s="4"/>
      <c r="H56" s="118">
        <f>F56-G56</f>
        <v>0</v>
      </c>
      <c r="I56" s="135">
        <f>IF((H56&lt;&gt;0)*(C56=""),"escoja un combustible",IF(C56=0,0,H56*E56))</f>
        <v>0</v>
      </c>
      <c r="L56" s="83">
        <f>IF((F56&lt;&gt;0)*(C56=""),"escoja un combustible",IF(C56=0,0,E56*F56))</f>
        <v>0</v>
      </c>
      <c r="M56" s="84">
        <f>IF((G56&lt;&gt;0)*(C56=""),"escoja un combustible",IF(C56=0,0,G56*E56))</f>
        <v>0</v>
      </c>
    </row>
    <row r="57" spans="1:15" x14ac:dyDescent="0.25">
      <c r="A57" s="49">
        <v>2</v>
      </c>
      <c r="B57" s="96" t="s">
        <v>36</v>
      </c>
      <c r="C57" s="16"/>
      <c r="D57" s="27" t="str">
        <f>IF(C57="","-",VLOOKUP(C57,'Factores de emisión 2'!$L$5:$N$54,2,FALSE))</f>
        <v>-</v>
      </c>
      <c r="E57" s="27" t="str">
        <f>IF(C57="","-",VLOOKUP(C57,'Factores de emisión 2'!$L$5:$N$54,3,FALSE))</f>
        <v>-</v>
      </c>
      <c r="F57" s="1"/>
      <c r="G57" s="1"/>
      <c r="H57" s="120">
        <f>F57-G57</f>
        <v>0</v>
      </c>
      <c r="I57" s="136">
        <f>IF((H57&lt;&gt;0)*(C57=""),"escoja un combustible",IF(C57=0,0,H57*E57))</f>
        <v>0</v>
      </c>
      <c r="L57" s="85">
        <f>IF((F57&lt;&gt;0)*(C57=""),"escoja un combustible",IF(C57=0,0,E57*F57))</f>
        <v>0</v>
      </c>
      <c r="M57" s="86">
        <f>IF((G57&lt;&gt;0)*(C57=""),"escoja un combustible",IF(C57=0,0,G57*E57))</f>
        <v>0</v>
      </c>
      <c r="O57" s="74"/>
    </row>
    <row r="58" spans="1:15" ht="15.75" customHeight="1" thickBot="1" x14ac:dyDescent="0.3">
      <c r="A58" s="49">
        <v>3</v>
      </c>
      <c r="B58" s="50" t="s">
        <v>36</v>
      </c>
      <c r="C58" s="17"/>
      <c r="D58" s="27" t="str">
        <f>IF(C58="","-",VLOOKUP(C58,'Factores de emisión 2'!$L$5:$N$54,2,FALSE))</f>
        <v>-</v>
      </c>
      <c r="E58" s="27" t="str">
        <f>IF(C58="","-",VLOOKUP(C58,'Factores de emisión 2'!$L$5:$N$54,3,FALSE))</f>
        <v>-</v>
      </c>
      <c r="F58" s="18"/>
      <c r="G58" s="18"/>
      <c r="H58" s="139">
        <f>F58-G58</f>
        <v>0</v>
      </c>
      <c r="I58" s="140">
        <f>IF((H58&lt;&gt;0)*(C58=""),"escoja un combustible",IF(C58=0,0,H58*E58))</f>
        <v>0</v>
      </c>
      <c r="L58" s="85">
        <f>IF((F58&lt;&gt;0)*(C58=""),"escoja un combustible",IF(C58=0,0,E58*F58))</f>
        <v>0</v>
      </c>
      <c r="M58" s="86">
        <f>IF((G58&lt;&gt;0)*(C58=""),"escoja un combustible",IF(C58=0,0,G58*E58))</f>
        <v>0</v>
      </c>
    </row>
    <row r="59" spans="1:15" ht="15.75" customHeight="1" thickBot="1" x14ac:dyDescent="0.3">
      <c r="A59" s="44">
        <v>4</v>
      </c>
      <c r="B59" s="99" t="s">
        <v>308</v>
      </c>
      <c r="C59" s="19"/>
      <c r="D59" s="10"/>
      <c r="E59" s="11"/>
      <c r="F59" s="4"/>
      <c r="G59" s="4"/>
      <c r="H59" s="118">
        <f>F59-G59</f>
        <v>0</v>
      </c>
      <c r="I59" s="119">
        <f>IF(AND(C59="",D59="",E59="",F59="",G59=""),0,IF(AND(C59&lt;&gt;"",D59&lt;&gt;"",E59&lt;&gt;"",F59&lt;&gt;"",G59&lt;&gt;""),E59*H59,"faltan valores, revise columnas C a G"))</f>
        <v>0</v>
      </c>
      <c r="J59" s="28"/>
      <c r="K59" s="28"/>
      <c r="L59" s="87">
        <f>IF((F59&lt;&gt;0)*(C59=""),"escoja un combustible",IF(C59=0,0,E59*F59))</f>
        <v>0</v>
      </c>
      <c r="M59" s="88">
        <f>IF((G59&lt;&gt;0)*(C59=""),"escoja un combustible",IF(C59=0,0,G59*E59))</f>
        <v>0</v>
      </c>
      <c r="N59" s="28"/>
    </row>
    <row r="60" spans="1:15" ht="15.75" customHeight="1" thickBot="1" x14ac:dyDescent="0.3">
      <c r="A60" s="54"/>
      <c r="B60" s="100" t="s">
        <v>23</v>
      </c>
      <c r="C60" s="20"/>
      <c r="D60" s="56"/>
      <c r="E60" s="89"/>
      <c r="F60" s="90"/>
      <c r="G60" s="90"/>
      <c r="H60" s="137"/>
      <c r="I60" s="138"/>
      <c r="L60" s="53"/>
      <c r="M60" s="53"/>
      <c r="N60" s="28"/>
    </row>
    <row r="61" spans="1:15" ht="15.75" customHeight="1" thickBot="1" x14ac:dyDescent="0.3">
      <c r="A61" s="40"/>
      <c r="B61" s="34"/>
      <c r="C61" s="28"/>
      <c r="D61" s="97"/>
      <c r="E61" s="28"/>
      <c r="F61" s="59"/>
      <c r="G61" s="59"/>
      <c r="H61" s="60"/>
      <c r="I61" s="74"/>
      <c r="L61" s="167" t="s">
        <v>37</v>
      </c>
      <c r="M61" s="168"/>
    </row>
    <row r="62" spans="1:15" ht="19.5" customHeight="1" thickBot="1" x14ac:dyDescent="0.35">
      <c r="A62" s="40"/>
      <c r="B62" s="34"/>
      <c r="C62" s="28"/>
      <c r="D62" s="28"/>
      <c r="E62" s="28"/>
      <c r="F62" s="75"/>
      <c r="G62" s="76"/>
      <c r="H62" s="77" t="s">
        <v>27</v>
      </c>
      <c r="I62" s="78">
        <f>IF((COUNTIF(I56:I59,"escoja un combustible"))&gt;0,"revise datos introducidos",SUM(I56:I59))</f>
        <v>0</v>
      </c>
      <c r="J62" s="29" t="str">
        <f>IF(I62=(L62-M62),"OK","ERROR")</f>
        <v>OK</v>
      </c>
      <c r="K62" s="29"/>
      <c r="L62" s="93">
        <f>SUM(L56:L60)</f>
        <v>0</v>
      </c>
      <c r="M62" s="93">
        <f>SUM(M56:M60)</f>
        <v>0</v>
      </c>
    </row>
    <row r="63" spans="1:15" ht="19.5" customHeight="1" thickBot="1" x14ac:dyDescent="0.35">
      <c r="A63" s="40"/>
      <c r="B63" s="34"/>
      <c r="F63" s="79"/>
      <c r="G63" s="79"/>
      <c r="H63" s="101"/>
      <c r="L63" s="81"/>
      <c r="M63" s="81"/>
    </row>
    <row r="64" spans="1:15" ht="16.5" customHeight="1" thickBot="1" x14ac:dyDescent="0.3">
      <c r="A64" s="40"/>
      <c r="B64" s="169" t="s">
        <v>38</v>
      </c>
      <c r="C64" s="170"/>
      <c r="D64" s="168"/>
      <c r="L64" s="171" t="s">
        <v>39</v>
      </c>
      <c r="M64" s="171" t="s">
        <v>40</v>
      </c>
    </row>
    <row r="65" spans="1:13" ht="16.5" customHeight="1" thickBot="1" x14ac:dyDescent="0.3">
      <c r="A65" s="40"/>
      <c r="B65" s="102" t="s">
        <v>41</v>
      </c>
      <c r="C65" s="103">
        <f>I28+I42+I52+I62</f>
        <v>0</v>
      </c>
      <c r="D65" s="104" t="s">
        <v>10</v>
      </c>
      <c r="L65" s="172"/>
      <c r="M65" s="172"/>
    </row>
    <row r="66" spans="1:13" ht="16.5" customHeight="1" thickBot="1" x14ac:dyDescent="0.3">
      <c r="A66" s="40"/>
      <c r="B66" s="105"/>
      <c r="C66" s="106">
        <f>IF(C65="revise datos introducidos","revise datos introducidos",C65/1000)</f>
        <v>0</v>
      </c>
      <c r="D66" s="107" t="s">
        <v>42</v>
      </c>
      <c r="J66" s="108" t="s">
        <v>43</v>
      </c>
      <c r="K66" s="108" t="s">
        <v>43</v>
      </c>
      <c r="L66" s="109">
        <f>L28+L42+L52+L62</f>
        <v>0</v>
      </c>
      <c r="M66" s="109">
        <f>M28+M42+M52+M62</f>
        <v>0</v>
      </c>
    </row>
    <row r="67" spans="1:13" ht="16.5" customHeight="1" thickBot="1" x14ac:dyDescent="0.3">
      <c r="A67" s="40"/>
      <c r="B67" s="110" t="s">
        <v>44</v>
      </c>
      <c r="C67" s="111">
        <f>IFERROR((L66-M66)/L66,0)</f>
        <v>0</v>
      </c>
      <c r="D67" s="112" t="s">
        <v>45</v>
      </c>
    </row>
    <row r="68" spans="1:13" ht="32.25" customHeight="1" thickBot="1" x14ac:dyDescent="0.3">
      <c r="A68" s="40"/>
      <c r="B68" s="110" t="s">
        <v>46</v>
      </c>
      <c r="C68" s="113">
        <f>IF(C65="revise datos introducidos","revise datos introducidos",Vida_util*C66)</f>
        <v>0</v>
      </c>
      <c r="D68" s="112" t="s">
        <v>47</v>
      </c>
      <c r="L68" s="74"/>
    </row>
    <row r="69" spans="1:13" ht="16.5" customHeight="1" thickBot="1" x14ac:dyDescent="0.3">
      <c r="A69" s="40"/>
      <c r="B69" s="114"/>
      <c r="C69" s="115"/>
      <c r="D69" s="116"/>
    </row>
    <row r="70" spans="1:13" ht="15.75" customHeight="1" x14ac:dyDescent="0.25">
      <c r="A70" s="40"/>
      <c r="B70" s="102" t="s">
        <v>48</v>
      </c>
      <c r="C70" s="141"/>
      <c r="D70" s="104" t="s">
        <v>49</v>
      </c>
    </row>
    <row r="71" spans="1:13" ht="16.5" customHeight="1" thickBot="1" x14ac:dyDescent="0.3">
      <c r="A71" s="40"/>
      <c r="B71" s="105" t="s">
        <v>50</v>
      </c>
      <c r="C71" s="117">
        <f>IFERROR(IF(C65="revise datos introducidos","revise datos introducidos",Subvención_solicitada/Emisiones_evitadas_vidautil),0)</f>
        <v>0</v>
      </c>
      <c r="D71" s="107" t="s">
        <v>51</v>
      </c>
      <c r="E71" s="34" t="s">
        <v>52</v>
      </c>
    </row>
    <row r="72" spans="1:13" x14ac:dyDescent="0.25">
      <c r="C72" s="28"/>
    </row>
    <row r="73" spans="1:13" hidden="1" x14ac:dyDescent="0.25">
      <c r="E73" s="29" t="str">
        <f>IF(C65=(L66-M66),"OK","ERROR")</f>
        <v>OK</v>
      </c>
    </row>
  </sheetData>
  <sheetProtection algorithmName="SHA-512" hashValue="CUen4i+OT3S5b0UZcN4BklvnowIEpS9eExLnsdfom6AQSrGamhM7EdrOTQIIo9zOgvM4kWj8orVWuZoaa0xbyw==" saltValue="EkBCKhI+IMimKk86a0ObQw==" spinCount="100000" sheet="1" objects="1" scenarios="1"/>
  <mergeCells count="7">
    <mergeCell ref="L41:M41"/>
    <mergeCell ref="B64:D64"/>
    <mergeCell ref="M64:M65"/>
    <mergeCell ref="L27:M27"/>
    <mergeCell ref="L61:M61"/>
    <mergeCell ref="L51:M51"/>
    <mergeCell ref="L64:L65"/>
  </mergeCells>
  <conditionalFormatting sqref="C65:C68">
    <cfRule type="cellIs" dxfId="46" priority="22" operator="equal">
      <formula>"revise datos introducidos"</formula>
    </cfRule>
  </conditionalFormatting>
  <conditionalFormatting sqref="C71">
    <cfRule type="cellIs" dxfId="45" priority="98" operator="equal">
      <formula>"revise datos introducidos"</formula>
    </cfRule>
  </conditionalFormatting>
  <conditionalFormatting sqref="E73">
    <cfRule type="containsText" dxfId="44" priority="34" operator="containsText" text="OK">
      <formula>NOT(ISERROR(SEARCH("OK",E73)))</formula>
    </cfRule>
    <cfRule type="cellIs" dxfId="43" priority="35" operator="equal">
      <formula>"""ERROR"""</formula>
    </cfRule>
    <cfRule type="containsText" dxfId="42" priority="33" operator="containsText" text="ERROR">
      <formula>NOT(ISERROR(SEARCH("ERROR",E73)))</formula>
    </cfRule>
  </conditionalFormatting>
  <conditionalFormatting sqref="I8:I10">
    <cfRule type="cellIs" dxfId="41" priority="109" operator="equal">
      <formula>"escoja un combustible"</formula>
    </cfRule>
  </conditionalFormatting>
  <conditionalFormatting sqref="I12">
    <cfRule type="cellIs" dxfId="40" priority="101" operator="equal">
      <formula>"escoja un combustible"</formula>
    </cfRule>
  </conditionalFormatting>
  <conditionalFormatting sqref="I14:I15">
    <cfRule type="cellIs" dxfId="39" priority="99" operator="equal">
      <formula>"escoja un combustible"</formula>
    </cfRule>
  </conditionalFormatting>
  <conditionalFormatting sqref="I17:I18">
    <cfRule type="cellIs" dxfId="38" priority="94" operator="equal">
      <formula>"escoja un combustible"</formula>
    </cfRule>
  </conditionalFormatting>
  <conditionalFormatting sqref="I20">
    <cfRule type="cellIs" dxfId="37" priority="105" operator="equal">
      <formula>"introduzca consumos"</formula>
    </cfRule>
    <cfRule type="cellIs" dxfId="36" priority="97" operator="equal">
      <formula>"escoja un combustible"</formula>
    </cfRule>
  </conditionalFormatting>
  <conditionalFormatting sqref="I22">
    <cfRule type="cellIs" dxfId="35" priority="8" operator="equal">
      <formula>"escoja un combustible"</formula>
    </cfRule>
    <cfRule type="cellIs" dxfId="34" priority="9" operator="equal">
      <formula>"introduzca consumos"</formula>
    </cfRule>
  </conditionalFormatting>
  <conditionalFormatting sqref="I28 I42 I52 I62">
    <cfRule type="cellIs" dxfId="33" priority="104" operator="equal">
      <formula>"revise datos introducidos"</formula>
    </cfRule>
  </conditionalFormatting>
  <conditionalFormatting sqref="I32:I35">
    <cfRule type="cellIs" dxfId="32" priority="14" operator="equal">
      <formula>"escoja un combustible"</formula>
    </cfRule>
  </conditionalFormatting>
  <conditionalFormatting sqref="I35">
    <cfRule type="cellIs" dxfId="31" priority="15" operator="equal">
      <formula>"introduzca consumos"</formula>
    </cfRule>
  </conditionalFormatting>
  <conditionalFormatting sqref="I37">
    <cfRule type="cellIs" dxfId="30" priority="4" operator="equal">
      <formula>"escoja un combustible"</formula>
    </cfRule>
    <cfRule type="cellIs" dxfId="29" priority="5" operator="equal">
      <formula>"introduzca consumos"</formula>
    </cfRule>
  </conditionalFormatting>
  <conditionalFormatting sqref="I39">
    <cfRule type="cellIs" dxfId="28" priority="1" operator="equal">
      <formula>"escoja un combustible"</formula>
    </cfRule>
    <cfRule type="cellIs" dxfId="27" priority="2" operator="equal">
      <formula>"introduzca consumos"</formula>
    </cfRule>
  </conditionalFormatting>
  <conditionalFormatting sqref="I46:I49">
    <cfRule type="cellIs" dxfId="26" priority="12" operator="equal">
      <formula>"escoja un combustible"</formula>
    </cfRule>
  </conditionalFormatting>
  <conditionalFormatting sqref="I49">
    <cfRule type="cellIs" dxfId="25" priority="13" operator="equal">
      <formula>"introduzca consumos"</formula>
    </cfRule>
  </conditionalFormatting>
  <conditionalFormatting sqref="I56:I59">
    <cfRule type="cellIs" dxfId="24" priority="10" operator="equal">
      <formula>"escoja un combustible"</formula>
    </cfRule>
  </conditionalFormatting>
  <conditionalFormatting sqref="I59">
    <cfRule type="cellIs" dxfId="23" priority="11" operator="equal">
      <formula>"introduzca consumos"</formula>
    </cfRule>
  </conditionalFormatting>
  <conditionalFormatting sqref="J28:K28">
    <cfRule type="cellIs" dxfId="22" priority="28" operator="equal">
      <formula>"""ERROR"""</formula>
    </cfRule>
    <cfRule type="containsText" dxfId="21" priority="27" operator="containsText" text="OK">
      <formula>NOT(ISERROR(SEARCH("OK",J28)))</formula>
    </cfRule>
    <cfRule type="containsText" dxfId="20" priority="26" operator="containsText" text="ERROR">
      <formula>NOT(ISERROR(SEARCH("ERROR",J28)))</formula>
    </cfRule>
  </conditionalFormatting>
  <conditionalFormatting sqref="J42:K42">
    <cfRule type="containsText" dxfId="19" priority="65" operator="containsText" text="ERROR">
      <formula>NOT(ISERROR(SEARCH("ERROR",J42)))</formula>
    </cfRule>
    <cfRule type="containsText" dxfId="18" priority="66" operator="containsText" text="OK">
      <formula>NOT(ISERROR(SEARCH("OK",J42)))</formula>
    </cfRule>
    <cfRule type="cellIs" dxfId="17" priority="67" operator="equal">
      <formula>"""ERROR"""</formula>
    </cfRule>
  </conditionalFormatting>
  <conditionalFormatting sqref="J52:K52">
    <cfRule type="containsText" dxfId="16" priority="62" operator="containsText" text="ERROR">
      <formula>NOT(ISERROR(SEARCH("ERROR",J52)))</formula>
    </cfRule>
    <cfRule type="containsText" dxfId="15" priority="63" operator="containsText" text="OK">
      <formula>NOT(ISERROR(SEARCH("OK",J52)))</formula>
    </cfRule>
    <cfRule type="cellIs" dxfId="14" priority="64" operator="equal">
      <formula>"""ERROR"""</formula>
    </cfRule>
  </conditionalFormatting>
  <conditionalFormatting sqref="J62:K62">
    <cfRule type="containsText" dxfId="13" priority="59" operator="containsText" text="ERROR">
      <formula>NOT(ISERROR(SEARCH("ERROR",J62)))</formula>
    </cfRule>
    <cfRule type="cellIs" dxfId="12" priority="61" operator="equal">
      <formula>"""ERROR"""</formula>
    </cfRule>
    <cfRule type="containsText" dxfId="11" priority="60" operator="containsText" text="OK">
      <formula>NOT(ISERROR(SEARCH("OK",J62)))</formula>
    </cfRule>
  </conditionalFormatting>
  <conditionalFormatting sqref="L12 L25:L26">
    <cfRule type="cellIs" dxfId="10" priority="81" operator="equal">
      <formula>"escoja un combustible"</formula>
    </cfRule>
  </conditionalFormatting>
  <conditionalFormatting sqref="L8:M10">
    <cfRule type="cellIs" dxfId="9" priority="80" operator="equal">
      <formula>"escoja un combustible"</formula>
    </cfRule>
  </conditionalFormatting>
  <conditionalFormatting sqref="L14:M15">
    <cfRule type="cellIs" dxfId="8" priority="76" operator="equal">
      <formula>"escoja un combustible"</formula>
    </cfRule>
  </conditionalFormatting>
  <conditionalFormatting sqref="L17:M18">
    <cfRule type="cellIs" dxfId="7" priority="50" operator="equal">
      <formula>"escoja un combustible"</formula>
    </cfRule>
  </conditionalFormatting>
  <conditionalFormatting sqref="L20:M20">
    <cfRule type="cellIs" dxfId="6" priority="49" operator="equal">
      <formula>"escoja un combustible"</formula>
    </cfRule>
  </conditionalFormatting>
  <conditionalFormatting sqref="L22:M22">
    <cfRule type="cellIs" dxfId="5" priority="7" operator="equal">
      <formula>"escoja un combustible"</formula>
    </cfRule>
  </conditionalFormatting>
  <conditionalFormatting sqref="L32:M35">
    <cfRule type="cellIs" dxfId="4" priority="25" operator="equal">
      <formula>"escoja un combustible"</formula>
    </cfRule>
  </conditionalFormatting>
  <conditionalFormatting sqref="L37:M37">
    <cfRule type="cellIs" dxfId="3" priority="6" operator="equal">
      <formula>"escoja un combustible"</formula>
    </cfRule>
  </conditionalFormatting>
  <conditionalFormatting sqref="L39:M39">
    <cfRule type="cellIs" dxfId="2" priority="3" operator="equal">
      <formula>"escoja un combustible"</formula>
    </cfRule>
  </conditionalFormatting>
  <conditionalFormatting sqref="L46:M49">
    <cfRule type="cellIs" dxfId="1" priority="24" operator="equal">
      <formula>"escoja un combustible"</formula>
    </cfRule>
  </conditionalFormatting>
  <conditionalFormatting sqref="L56:M59">
    <cfRule type="cellIs" dxfId="0" priority="23" operator="equal">
      <formula>"escoja un combustible"</formula>
    </cfRule>
  </conditionalFormatting>
  <dataValidations count="7">
    <dataValidation type="list" allowBlank="1" showInputMessage="1" showErrorMessage="1" sqref="C8:C10" xr:uid="{B52706F4-4001-4DE9-8347-1A43D6BF281B}">
      <formula1>gases</formula1>
    </dataValidation>
    <dataValidation type="list" allowBlank="1" showInputMessage="1" showErrorMessage="1" sqref="C12" xr:uid="{0382772C-A458-4576-BD6A-D82389F51F3A}">
      <formula1>bio_lenosos</formula1>
    </dataValidation>
    <dataValidation type="list" allowBlank="1" showInputMessage="1" showErrorMessage="1" sqref="C14:C15" xr:uid="{9AEDE21E-5244-430A-8195-6B149D54810F}">
      <formula1>otros_combustibles</formula1>
    </dataValidation>
    <dataValidation type="list" allowBlank="1" showInputMessage="1" showErrorMessage="1" sqref="C17:C18" xr:uid="{C1902304-255C-496C-ADE6-A44C8E7D185A}">
      <formula1>hidrogenos</formula1>
    </dataValidation>
    <dataValidation type="list" allowBlank="1" showInputMessage="1" showErrorMessage="1" sqref="C56:C58" xr:uid="{7C015E41-E308-4058-8846-F1D105AAC2D6}">
      <formula1>refrigerantes_y_otros</formula1>
    </dataValidation>
    <dataValidation type="decimal" operator="greaterThanOrEqual" allowBlank="1" showInputMessage="1" showErrorMessage="1" errorTitle="Error" error="El valor debe ser numerico y mayor o igual que cero." sqref="E20:G20 E35:G35 E49:G49 E59:G59 E22:G22 E37:G37 E39:G39" xr:uid="{3C5E4C3B-031C-4078-B50A-E7F2E26DCF7E}">
      <formula1>0</formula1>
    </dataValidation>
    <dataValidation type="decimal" operator="greaterThanOrEqual" allowBlank="1" showInputMessage="1" showErrorMessage="1" errorTitle="Error" error="El valor debe ser numérico y mayor o igual que cero." sqref="F8:G10 F12:G12 F14:G15 F17:G18 F25:G26 F32:G34 F46:G48 F56:G58" xr:uid="{496C2C05-6074-450B-9CDD-35382B34F8D6}">
      <formula1>0</formula1>
    </dataValidation>
  </dataValidations>
  <pageMargins left="0" right="0" top="0" bottom="0" header="0" footer="0"/>
  <pageSetup paperSize="9" scale="5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6FCB5304-1401-49FD-BB76-EF6FD8E3E07A}">
          <x14:formula1>
            <xm:f>'Factores de emisión 2'!$G$5:$G$35</xm:f>
          </x14:formula1>
          <xm:sqref>C46:C48</xm:sqref>
        </x14:dataValidation>
        <x14:dataValidation type="list" allowBlank="1" showInputMessage="1" showErrorMessage="1" xr:uid="{50D8CE8B-5DA4-4C56-AAB5-84454E91721E}">
          <x14:formula1>
            <xm:f>'Factores de emisión 2'!$B$5:$B$133</xm:f>
          </x14:formula1>
          <xm:sqref>C32:C34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B1:S36"/>
  <sheetViews>
    <sheetView topLeftCell="A30" zoomScaleNormal="100" workbookViewId="0">
      <selection activeCell="D36" sqref="D36"/>
    </sheetView>
  </sheetViews>
  <sheetFormatPr baseColWidth="10" defaultColWidth="11.42578125" defaultRowHeight="15" x14ac:dyDescent="0.25"/>
  <cols>
    <col min="1" max="1" width="11.42578125" style="21" customWidth="1"/>
    <col min="2" max="2" width="37.42578125" style="21" customWidth="1"/>
    <col min="3" max="3" width="20.28515625" style="21" customWidth="1"/>
    <col min="4" max="4" width="20.28515625" style="23" customWidth="1"/>
    <col min="5" max="5" width="11.42578125" style="21" customWidth="1"/>
    <col min="6" max="16384" width="11.42578125" style="21"/>
  </cols>
  <sheetData>
    <row r="1" spans="2:12" x14ac:dyDescent="0.25">
      <c r="D1" s="22" t="s">
        <v>311</v>
      </c>
    </row>
    <row r="2" spans="2:12" ht="30" customHeight="1" x14ac:dyDescent="0.25">
      <c r="C2" s="21" t="s">
        <v>12</v>
      </c>
      <c r="D2" s="23" t="s">
        <v>53</v>
      </c>
    </row>
    <row r="3" spans="2:12" x14ac:dyDescent="0.25">
      <c r="B3" s="24" t="s">
        <v>54</v>
      </c>
      <c r="C3" s="24" t="s">
        <v>55</v>
      </c>
      <c r="D3" s="25">
        <v>0.182</v>
      </c>
      <c r="J3" s="175" t="s">
        <v>309</v>
      </c>
      <c r="K3" s="175"/>
      <c r="L3" s="175"/>
    </row>
    <row r="4" spans="2:12" x14ac:dyDescent="0.25">
      <c r="B4" s="24" t="s">
        <v>56</v>
      </c>
      <c r="C4" s="24" t="s">
        <v>57</v>
      </c>
      <c r="D4" s="25">
        <v>1.5449999999999999</v>
      </c>
    </row>
    <row r="5" spans="2:12" x14ac:dyDescent="0.25">
      <c r="B5" s="24" t="s">
        <v>58</v>
      </c>
      <c r="C5" s="24" t="s">
        <v>57</v>
      </c>
      <c r="D5" s="25">
        <v>2.5</v>
      </c>
    </row>
    <row r="6" spans="2:12" x14ac:dyDescent="0.25">
      <c r="B6" s="24" t="s">
        <v>59</v>
      </c>
      <c r="C6" s="24" t="s">
        <v>60</v>
      </c>
      <c r="D6" s="25">
        <v>2.9660000000000002</v>
      </c>
    </row>
    <row r="7" spans="2:12" x14ac:dyDescent="0.25">
      <c r="B7" s="24" t="s">
        <v>61</v>
      </c>
      <c r="C7" s="24" t="s">
        <v>60</v>
      </c>
      <c r="D7" s="25">
        <v>2.996</v>
      </c>
    </row>
    <row r="8" spans="2:12" x14ac:dyDescent="0.25">
      <c r="B8" s="24" t="s">
        <v>62</v>
      </c>
      <c r="C8" s="24" t="s">
        <v>60</v>
      </c>
      <c r="D8" s="25">
        <v>0.88100000000000001</v>
      </c>
    </row>
    <row r="9" spans="2:12" x14ac:dyDescent="0.25">
      <c r="B9" s="24" t="s">
        <v>63</v>
      </c>
      <c r="C9" s="24" t="s">
        <v>60</v>
      </c>
      <c r="D9" s="159">
        <v>2E-3</v>
      </c>
    </row>
    <row r="11" spans="2:12" ht="30" x14ac:dyDescent="0.25">
      <c r="C11" s="21" t="s">
        <v>12</v>
      </c>
      <c r="D11" s="23" t="s">
        <v>53</v>
      </c>
    </row>
    <row r="12" spans="2:12" x14ac:dyDescent="0.25">
      <c r="B12" s="24" t="s">
        <v>64</v>
      </c>
      <c r="C12" s="24" t="s">
        <v>57</v>
      </c>
      <c r="D12" s="25">
        <v>2.7210000000000001</v>
      </c>
    </row>
    <row r="13" spans="2:12" x14ac:dyDescent="0.25">
      <c r="B13" s="24" t="s">
        <v>65</v>
      </c>
      <c r="C13" s="24" t="s">
        <v>57</v>
      </c>
      <c r="D13" s="25">
        <v>2.7210000000000001</v>
      </c>
    </row>
    <row r="14" spans="2:12" x14ac:dyDescent="0.25">
      <c r="B14" s="24" t="s">
        <v>66</v>
      </c>
      <c r="C14" s="24" t="s">
        <v>57</v>
      </c>
      <c r="D14" s="25">
        <v>3.1240000000000001</v>
      </c>
    </row>
    <row r="15" spans="2:12" x14ac:dyDescent="0.25">
      <c r="B15" s="24" t="s">
        <v>67</v>
      </c>
      <c r="C15" s="24" t="s">
        <v>60</v>
      </c>
      <c r="D15" s="159">
        <v>3.1840000000000002</v>
      </c>
    </row>
    <row r="16" spans="2:12" x14ac:dyDescent="0.25">
      <c r="B16" s="24" t="s">
        <v>68</v>
      </c>
      <c r="C16" s="24" t="s">
        <v>60</v>
      </c>
      <c r="D16" s="25">
        <v>3.036</v>
      </c>
    </row>
    <row r="17" spans="2:19" x14ac:dyDescent="0.25">
      <c r="B17" s="24" t="s">
        <v>69</v>
      </c>
      <c r="C17" s="24" t="s">
        <v>60</v>
      </c>
      <c r="D17" s="25">
        <v>3.1379999999999999</v>
      </c>
    </row>
    <row r="18" spans="2:19" x14ac:dyDescent="0.25">
      <c r="B18" s="24" t="s">
        <v>70</v>
      </c>
      <c r="C18" s="24" t="s">
        <v>60</v>
      </c>
      <c r="D18" s="25">
        <v>1.34</v>
      </c>
    </row>
    <row r="19" spans="2:19" x14ac:dyDescent="0.25">
      <c r="B19" s="24" t="s">
        <v>270</v>
      </c>
      <c r="C19" s="24" t="s">
        <v>57</v>
      </c>
      <c r="D19" s="25">
        <v>2.0790000000000002</v>
      </c>
    </row>
    <row r="20" spans="2:19" ht="30" x14ac:dyDescent="0.25">
      <c r="C20" s="21" t="s">
        <v>12</v>
      </c>
      <c r="D20" s="23" t="s">
        <v>53</v>
      </c>
    </row>
    <row r="21" spans="2:19" x14ac:dyDescent="0.25">
      <c r="B21" s="24" t="s">
        <v>71</v>
      </c>
      <c r="C21" s="24" t="s">
        <v>60</v>
      </c>
      <c r="D21" s="25">
        <v>0.13700000000000001</v>
      </c>
    </row>
    <row r="22" spans="2:19" x14ac:dyDescent="0.25">
      <c r="B22" s="24" t="s">
        <v>72</v>
      </c>
      <c r="C22" s="24" t="s">
        <v>60</v>
      </c>
      <c r="D22" s="25">
        <v>0.17100000000000001</v>
      </c>
    </row>
    <row r="23" spans="2:19" x14ac:dyDescent="0.25">
      <c r="B23" s="24" t="s">
        <v>73</v>
      </c>
      <c r="C23" s="24" t="s">
        <v>60</v>
      </c>
      <c r="D23" s="25">
        <v>0.14299999999999999</v>
      </c>
    </row>
    <row r="24" spans="2:19" x14ac:dyDescent="0.25">
      <c r="B24" s="24" t="s">
        <v>74</v>
      </c>
      <c r="C24" s="24" t="s">
        <v>60</v>
      </c>
      <c r="D24" s="25">
        <v>0.15</v>
      </c>
      <c r="F24" s="21" t="s">
        <v>304</v>
      </c>
    </row>
    <row r="25" spans="2:19" x14ac:dyDescent="0.25">
      <c r="B25" s="24" t="s">
        <v>75</v>
      </c>
      <c r="C25" s="24" t="s">
        <v>60</v>
      </c>
      <c r="D25" s="25">
        <v>0.14699999999999999</v>
      </c>
      <c r="F25" t="s">
        <v>305</v>
      </c>
    </row>
    <row r="26" spans="2:19" x14ac:dyDescent="0.25">
      <c r="B26" s="24" t="s">
        <v>76</v>
      </c>
      <c r="C26" s="24" t="s">
        <v>60</v>
      </c>
      <c r="D26" s="25">
        <v>0.153</v>
      </c>
      <c r="F26" s="174" t="s">
        <v>306</v>
      </c>
      <c r="G26" s="174"/>
      <c r="H26" s="174"/>
      <c r="I26" s="174"/>
      <c r="J26" s="174"/>
      <c r="K26" s="174"/>
      <c r="L26" s="174"/>
      <c r="M26" s="174"/>
      <c r="N26" s="174"/>
      <c r="O26" s="174"/>
      <c r="P26" s="174"/>
      <c r="Q26" s="174"/>
      <c r="R26" s="174"/>
      <c r="S26" s="174"/>
    </row>
    <row r="27" spans="2:19" x14ac:dyDescent="0.25">
      <c r="B27" s="24" t="s">
        <v>77</v>
      </c>
      <c r="C27" s="24" t="s">
        <v>60</v>
      </c>
      <c r="D27" s="25">
        <v>0.184</v>
      </c>
      <c r="F27" s="174"/>
      <c r="G27" s="174"/>
      <c r="H27" s="174"/>
      <c r="I27" s="174"/>
      <c r="J27" s="174"/>
      <c r="K27" s="174"/>
      <c r="L27" s="174"/>
      <c r="M27" s="174"/>
      <c r="N27" s="174"/>
      <c r="O27" s="174"/>
      <c r="P27" s="174"/>
      <c r="Q27" s="174"/>
      <c r="R27" s="174"/>
      <c r="S27" s="174"/>
    </row>
    <row r="29" spans="2:19" ht="30" x14ac:dyDescent="0.25">
      <c r="C29" s="21" t="s">
        <v>12</v>
      </c>
      <c r="D29" s="23" t="s">
        <v>53</v>
      </c>
      <c r="F29" s="26"/>
    </row>
    <row r="30" spans="2:19" x14ac:dyDescent="0.25">
      <c r="B30" s="24" t="s">
        <v>78</v>
      </c>
      <c r="C30" s="24" t="s">
        <v>60</v>
      </c>
      <c r="D30" s="27">
        <v>9.3000000000000007</v>
      </c>
      <c r="F30" s="26" t="s">
        <v>307</v>
      </c>
    </row>
    <row r="31" spans="2:19" x14ac:dyDescent="0.25">
      <c r="B31" s="24" t="s">
        <v>79</v>
      </c>
      <c r="C31" s="24" t="s">
        <v>60</v>
      </c>
      <c r="D31" s="27">
        <v>0</v>
      </c>
      <c r="F31" s="26"/>
    </row>
    <row r="33" spans="2:6" x14ac:dyDescent="0.25">
      <c r="D33" s="22" t="s">
        <v>311</v>
      </c>
    </row>
    <row r="34" spans="2:6" ht="30" x14ac:dyDescent="0.25">
      <c r="C34" s="21" t="s">
        <v>12</v>
      </c>
      <c r="D34" s="23" t="s">
        <v>53</v>
      </c>
    </row>
    <row r="35" spans="2:6" x14ac:dyDescent="0.25">
      <c r="B35" s="24" t="s">
        <v>312</v>
      </c>
      <c r="C35" s="24" t="s">
        <v>25</v>
      </c>
      <c r="D35" s="158">
        <v>0.26</v>
      </c>
      <c r="F35" s="26" t="s">
        <v>310</v>
      </c>
    </row>
    <row r="36" spans="2:6" x14ac:dyDescent="0.25">
      <c r="B36" s="24" t="s">
        <v>271</v>
      </c>
      <c r="C36" s="24" t="s">
        <v>25</v>
      </c>
      <c r="D36" s="163">
        <v>0</v>
      </c>
      <c r="E36" s="154"/>
    </row>
  </sheetData>
  <sheetProtection algorithmName="SHA-512" hashValue="q5S/MwLCOpZLE6AGyW/Ja+4G02t7KRJSEyNpieco2v+qFD+PvWdr7zZPPejx3PXJCAueftuaP9dhvZevXI+N8A==" saltValue="Ghw7uq91Ajs55KXiM8TSKw==" spinCount="100000" sheet="1" objects="1" scenarios="1"/>
  <mergeCells count="2">
    <mergeCell ref="F26:S27"/>
    <mergeCell ref="J3:L3"/>
  </mergeCells>
  <hyperlinks>
    <hyperlink ref="F30" r:id="rId1" xr:uid="{18BCA42F-6115-45CB-8E9D-F0FDC4942675}"/>
    <hyperlink ref="F35" r:id="rId2" xr:uid="{DE405567-AD07-494E-8BD2-018738006AF9}"/>
  </hyperlinks>
  <pageMargins left="0" right="0" top="0" bottom="0" header="0" footer="0"/>
  <pageSetup paperSize="8" fitToWidth="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1:O133"/>
  <sheetViews>
    <sheetView zoomScale="70" zoomScaleNormal="70" workbookViewId="0">
      <selection activeCell="G21" sqref="G21"/>
    </sheetView>
  </sheetViews>
  <sheetFormatPr baseColWidth="10" defaultColWidth="10.85546875" defaultRowHeight="15" x14ac:dyDescent="0.25"/>
  <cols>
    <col min="1" max="1" width="26.85546875" bestFit="1" customWidth="1"/>
    <col min="2" max="2" width="45.85546875" bestFit="1" customWidth="1"/>
    <col min="3" max="3" width="9.7109375" style="29" customWidth="1"/>
    <col min="4" max="4" width="20.140625" style="29" customWidth="1"/>
    <col min="5" max="5" width="21.42578125" style="29" customWidth="1"/>
    <col min="6" max="6" width="10.42578125" style="29" customWidth="1"/>
    <col min="7" max="7" width="55.7109375" bestFit="1" customWidth="1"/>
    <col min="8" max="8" width="9.7109375" customWidth="1"/>
    <col min="9" max="9" width="20.5703125" customWidth="1"/>
    <col min="10" max="10" width="20.28515625" customWidth="1"/>
    <col min="11" max="11" width="13.28515625" customWidth="1"/>
    <col min="12" max="12" width="17.42578125" customWidth="1"/>
    <col min="13" max="13" width="8.140625" customWidth="1"/>
    <col min="14" max="14" width="22" customWidth="1"/>
    <col min="15" max="15" width="21.7109375" customWidth="1"/>
  </cols>
  <sheetData>
    <row r="1" spans="2:15" ht="15.75" customHeight="1" thickBot="1" x14ac:dyDescent="0.3"/>
    <row r="2" spans="2:15" ht="15.75" customHeight="1" thickBot="1" x14ac:dyDescent="0.3">
      <c r="B2" s="176" t="s">
        <v>80</v>
      </c>
      <c r="C2" s="170"/>
      <c r="D2" s="170"/>
      <c r="E2" s="168"/>
      <c r="G2" s="176" t="s">
        <v>81</v>
      </c>
      <c r="H2" s="170"/>
      <c r="I2" s="170"/>
      <c r="J2" s="168"/>
      <c r="L2" s="176" t="s">
        <v>36</v>
      </c>
      <c r="M2" s="170"/>
      <c r="N2" s="170"/>
      <c r="O2" s="168"/>
    </row>
    <row r="4" spans="2:15" ht="30" customHeight="1" x14ac:dyDescent="0.25">
      <c r="C4" s="155" t="s">
        <v>12</v>
      </c>
      <c r="D4" s="156" t="s">
        <v>82</v>
      </c>
      <c r="E4" s="156" t="s">
        <v>83</v>
      </c>
      <c r="G4" s="28"/>
      <c r="H4" s="155" t="s">
        <v>12</v>
      </c>
      <c r="I4" s="156" t="s">
        <v>53</v>
      </c>
      <c r="J4" s="156" t="s">
        <v>84</v>
      </c>
      <c r="M4" s="155" t="s">
        <v>12</v>
      </c>
      <c r="N4" s="155" t="s">
        <v>53</v>
      </c>
      <c r="O4" s="155" t="s">
        <v>85</v>
      </c>
    </row>
    <row r="5" spans="2:15" x14ac:dyDescent="0.25">
      <c r="B5" s="24" t="s">
        <v>86</v>
      </c>
      <c r="C5" s="30" t="s">
        <v>60</v>
      </c>
      <c r="D5" s="31">
        <v>0.20766813000000001</v>
      </c>
      <c r="E5" s="31">
        <v>2.0766813000000001E-4</v>
      </c>
      <c r="G5" s="24" t="s">
        <v>87</v>
      </c>
      <c r="H5" s="30" t="s">
        <v>60</v>
      </c>
      <c r="I5" s="31">
        <v>1.2082610000000001E-2</v>
      </c>
      <c r="J5" s="31">
        <v>1.2082610000000001E-5</v>
      </c>
      <c r="L5" s="24" t="s">
        <v>88</v>
      </c>
      <c r="M5" s="30" t="s">
        <v>89</v>
      </c>
      <c r="N5" s="144">
        <v>3.74</v>
      </c>
      <c r="O5" s="157">
        <f>N5*1000</f>
        <v>3740</v>
      </c>
    </row>
    <row r="6" spans="2:15" x14ac:dyDescent="0.25">
      <c r="B6" s="24" t="s">
        <v>90</v>
      </c>
      <c r="C6" s="30" t="s">
        <v>60</v>
      </c>
      <c r="D6" s="31">
        <v>0.84255106999999996</v>
      </c>
      <c r="E6" s="31">
        <v>8.4255106999999991E-4</v>
      </c>
      <c r="G6" s="24" t="s">
        <v>91</v>
      </c>
      <c r="H6" s="30" t="s">
        <v>60</v>
      </c>
      <c r="I6" s="31">
        <v>1.2082610000000001E-2</v>
      </c>
      <c r="J6" s="31">
        <v>1.2082610000000001E-5</v>
      </c>
      <c r="L6" s="24" t="s">
        <v>92</v>
      </c>
      <c r="M6" s="30" t="s">
        <v>89</v>
      </c>
      <c r="N6" s="144">
        <v>1.26</v>
      </c>
      <c r="O6" s="157">
        <f t="shared" ref="O6:O54" si="0">N6*1000</f>
        <v>1260</v>
      </c>
    </row>
    <row r="7" spans="2:15" ht="17.25" customHeight="1" x14ac:dyDescent="0.25">
      <c r="B7" s="24" t="s">
        <v>93</v>
      </c>
      <c r="C7" s="30" t="s">
        <v>94</v>
      </c>
      <c r="D7" s="31">
        <v>160.44015999999999</v>
      </c>
      <c r="E7" s="31">
        <v>0.16044016</v>
      </c>
      <c r="G7" s="24" t="s">
        <v>95</v>
      </c>
      <c r="H7" s="30" t="s">
        <v>60</v>
      </c>
      <c r="I7" s="31">
        <v>1.2082610000000001E-2</v>
      </c>
      <c r="J7" s="31">
        <v>1.2082610000000001E-5</v>
      </c>
      <c r="L7" s="24" t="s">
        <v>96</v>
      </c>
      <c r="M7" s="30" t="s">
        <v>89</v>
      </c>
      <c r="N7" s="144">
        <v>1.53</v>
      </c>
      <c r="O7" s="157">
        <f t="shared" si="0"/>
        <v>1530</v>
      </c>
    </row>
    <row r="8" spans="2:15" x14ac:dyDescent="0.25">
      <c r="B8" s="24" t="s">
        <v>97</v>
      </c>
      <c r="C8" s="30" t="s">
        <v>60</v>
      </c>
      <c r="D8" s="31">
        <v>1.0544203000000001</v>
      </c>
      <c r="E8" s="31">
        <v>1.0544203E-3</v>
      </c>
      <c r="G8" s="24" t="s">
        <v>98</v>
      </c>
      <c r="H8" s="30" t="s">
        <v>60</v>
      </c>
      <c r="I8" s="31">
        <v>1.2082610000000001E-2</v>
      </c>
      <c r="J8" s="31">
        <v>1.2082610000000001E-5</v>
      </c>
      <c r="L8" s="24" t="s">
        <v>99</v>
      </c>
      <c r="M8" s="30" t="s">
        <v>89</v>
      </c>
      <c r="N8" s="144">
        <v>0.36399999999999999</v>
      </c>
      <c r="O8" s="157">
        <f t="shared" si="0"/>
        <v>364</v>
      </c>
    </row>
    <row r="9" spans="2:15" x14ac:dyDescent="0.25">
      <c r="B9" s="24" t="s">
        <v>100</v>
      </c>
      <c r="C9" s="30" t="s">
        <v>60</v>
      </c>
      <c r="D9" s="31">
        <v>1.0156141000000001</v>
      </c>
      <c r="E9" s="31">
        <v>1.0156141E-3</v>
      </c>
      <c r="G9" s="24" t="s">
        <v>101</v>
      </c>
      <c r="H9" s="30" t="s">
        <v>60</v>
      </c>
      <c r="I9" s="31">
        <v>1.2082610000000001E-2</v>
      </c>
      <c r="J9" s="31">
        <v>1.2082610000000001E-5</v>
      </c>
      <c r="L9" s="24" t="s">
        <v>102</v>
      </c>
      <c r="M9" s="30" t="s">
        <v>89</v>
      </c>
      <c r="N9" s="144">
        <v>5.81</v>
      </c>
      <c r="O9" s="157">
        <f t="shared" si="0"/>
        <v>5810</v>
      </c>
    </row>
    <row r="10" spans="2:15" x14ac:dyDescent="0.25">
      <c r="B10" s="24" t="s">
        <v>103</v>
      </c>
      <c r="C10" s="30" t="s">
        <v>60</v>
      </c>
      <c r="D10" s="31">
        <v>1.3253644</v>
      </c>
      <c r="E10" s="31">
        <v>1.3253644E-3</v>
      </c>
      <c r="G10" s="24" t="s">
        <v>104</v>
      </c>
      <c r="H10" s="30" t="s">
        <v>60</v>
      </c>
      <c r="I10" s="31">
        <v>1.2082610000000001E-2</v>
      </c>
      <c r="J10" s="31">
        <v>1.2082610000000001E-5</v>
      </c>
      <c r="L10" s="24" t="s">
        <v>105</v>
      </c>
      <c r="M10" s="30" t="s">
        <v>89</v>
      </c>
      <c r="N10" s="144">
        <v>2.1600000000000001E-2</v>
      </c>
      <c r="O10" s="157">
        <f t="shared" si="0"/>
        <v>21.6</v>
      </c>
    </row>
    <row r="11" spans="2:15" x14ac:dyDescent="0.25">
      <c r="B11" s="24" t="s">
        <v>106</v>
      </c>
      <c r="C11" s="30" t="s">
        <v>60</v>
      </c>
      <c r="D11" s="31">
        <v>4.0813771999999998E-3</v>
      </c>
      <c r="E11" s="31">
        <v>4.0813771999999999E-6</v>
      </c>
      <c r="G11" s="24" t="s">
        <v>107</v>
      </c>
      <c r="H11" s="30" t="s">
        <v>60</v>
      </c>
      <c r="I11" s="31">
        <v>1.2082610000000001E-2</v>
      </c>
      <c r="J11" s="31">
        <v>1.2082610000000001E-5</v>
      </c>
      <c r="L11" s="24" t="s">
        <v>108</v>
      </c>
      <c r="M11" s="30" t="s">
        <v>89</v>
      </c>
      <c r="N11" s="144">
        <v>0.16400000000000001</v>
      </c>
      <c r="O11" s="157">
        <f t="shared" si="0"/>
        <v>164</v>
      </c>
    </row>
    <row r="12" spans="2:15" x14ac:dyDescent="0.25">
      <c r="B12" s="24" t="s">
        <v>109</v>
      </c>
      <c r="C12" s="30" t="s">
        <v>60</v>
      </c>
      <c r="D12" s="31">
        <v>0.15153916000000001</v>
      </c>
      <c r="E12" s="31">
        <v>1.5153916E-4</v>
      </c>
      <c r="G12" s="24" t="s">
        <v>110</v>
      </c>
      <c r="H12" s="30" t="s">
        <v>60</v>
      </c>
      <c r="I12" s="31">
        <v>1.2082610000000001E-2</v>
      </c>
      <c r="J12" s="31">
        <v>1.2082610000000001E-5</v>
      </c>
      <c r="L12" s="24" t="s">
        <v>111</v>
      </c>
      <c r="M12" s="30" t="s">
        <v>89</v>
      </c>
      <c r="N12" s="144">
        <v>4.8399999999999997E-3</v>
      </c>
      <c r="O12" s="157">
        <f t="shared" si="0"/>
        <v>4.84</v>
      </c>
    </row>
    <row r="13" spans="2:15" x14ac:dyDescent="0.25">
      <c r="B13" s="24" t="s">
        <v>112</v>
      </c>
      <c r="C13" s="30" t="s">
        <v>60</v>
      </c>
      <c r="D13" s="31">
        <v>2.386989E-3</v>
      </c>
      <c r="E13" s="31">
        <v>2.3869890000000001E-6</v>
      </c>
      <c r="G13" s="24" t="s">
        <v>113</v>
      </c>
      <c r="H13" s="30" t="s">
        <v>60</v>
      </c>
      <c r="I13" s="31">
        <v>6.3849070999999993E-2</v>
      </c>
      <c r="J13" s="31">
        <v>6.3849070999999992E-5</v>
      </c>
      <c r="L13" s="24" t="s">
        <v>114</v>
      </c>
      <c r="M13" s="30" t="s">
        <v>89</v>
      </c>
      <c r="N13" s="144">
        <v>3.6</v>
      </c>
      <c r="O13" s="157">
        <f t="shared" si="0"/>
        <v>3600</v>
      </c>
    </row>
    <row r="14" spans="2:15" x14ac:dyDescent="0.25">
      <c r="B14" s="24" t="s">
        <v>115</v>
      </c>
      <c r="C14" s="30" t="s">
        <v>60</v>
      </c>
      <c r="D14" s="31">
        <v>1.8270074000000001</v>
      </c>
      <c r="E14" s="31">
        <v>1.8270074E-3</v>
      </c>
      <c r="G14" s="24" t="s">
        <v>116</v>
      </c>
      <c r="H14" s="30" t="s">
        <v>60</v>
      </c>
      <c r="I14" s="31">
        <v>2.1579893999999999</v>
      </c>
      <c r="J14" s="31">
        <v>2.1579894000000001E-3</v>
      </c>
      <c r="L14" s="24" t="s">
        <v>117</v>
      </c>
      <c r="M14" s="30" t="s">
        <v>89</v>
      </c>
      <c r="N14" s="144">
        <v>14.6</v>
      </c>
      <c r="O14" s="157">
        <f t="shared" si="0"/>
        <v>14600</v>
      </c>
    </row>
    <row r="15" spans="2:15" x14ac:dyDescent="0.25">
      <c r="B15" s="24" t="s">
        <v>118</v>
      </c>
      <c r="C15" s="30" t="s">
        <v>60</v>
      </c>
      <c r="D15" s="31">
        <v>0.35956353000000002</v>
      </c>
      <c r="E15" s="31">
        <v>3.5956353000000002E-4</v>
      </c>
      <c r="G15" s="24" t="s">
        <v>119</v>
      </c>
      <c r="H15" s="30" t="s">
        <v>60</v>
      </c>
      <c r="I15" s="31">
        <v>0.20277992</v>
      </c>
      <c r="J15" s="31">
        <v>2.0277992E-4</v>
      </c>
      <c r="L15" s="24" t="s">
        <v>120</v>
      </c>
      <c r="M15" s="30" t="s">
        <v>89</v>
      </c>
      <c r="N15" s="144">
        <v>1.35</v>
      </c>
      <c r="O15" s="157">
        <f t="shared" si="0"/>
        <v>1350</v>
      </c>
    </row>
    <row r="16" spans="2:15" x14ac:dyDescent="0.25">
      <c r="B16" s="24" t="s">
        <v>121</v>
      </c>
      <c r="C16" s="30" t="s">
        <v>60</v>
      </c>
      <c r="D16" s="31">
        <v>2.6102186999999999E-3</v>
      </c>
      <c r="E16" s="31">
        <v>2.6102187000000001E-6</v>
      </c>
      <c r="G16" s="24" t="s">
        <v>122</v>
      </c>
      <c r="H16" s="30" t="s">
        <v>60</v>
      </c>
      <c r="I16" s="31">
        <v>2.3474921999999999E-2</v>
      </c>
      <c r="J16" s="31">
        <v>2.3474921999999998E-5</v>
      </c>
      <c r="L16" s="24" t="s">
        <v>123</v>
      </c>
      <c r="M16" s="30" t="s">
        <v>89</v>
      </c>
      <c r="N16" s="144">
        <v>1.5</v>
      </c>
      <c r="O16" s="157">
        <f t="shared" si="0"/>
        <v>1500</v>
      </c>
    </row>
    <row r="17" spans="2:15" x14ac:dyDescent="0.25">
      <c r="B17" s="24" t="s">
        <v>124</v>
      </c>
      <c r="C17" s="30" t="s">
        <v>60</v>
      </c>
      <c r="D17" s="31">
        <v>1.2743956999999999</v>
      </c>
      <c r="E17" s="31">
        <v>1.2743956999999998E-3</v>
      </c>
      <c r="G17" s="24" t="s">
        <v>125</v>
      </c>
      <c r="H17" s="30" t="s">
        <v>60</v>
      </c>
      <c r="I17" s="31">
        <v>0.53052474999999999</v>
      </c>
      <c r="J17" s="31">
        <v>5.3052475000000003E-4</v>
      </c>
      <c r="L17" s="24" t="s">
        <v>126</v>
      </c>
      <c r="M17" s="30" t="s">
        <v>89</v>
      </c>
      <c r="N17" s="144">
        <v>8.69</v>
      </c>
      <c r="O17" s="157">
        <f t="shared" si="0"/>
        <v>8690</v>
      </c>
    </row>
    <row r="18" spans="2:15" x14ac:dyDescent="0.25">
      <c r="B18" s="24" t="s">
        <v>127</v>
      </c>
      <c r="C18" s="30" t="s">
        <v>60</v>
      </c>
      <c r="D18" s="31">
        <v>1.1775175</v>
      </c>
      <c r="E18" s="31">
        <v>1.1775175000000001E-3</v>
      </c>
      <c r="G18" s="24" t="s">
        <v>128</v>
      </c>
      <c r="H18" s="30" t="s">
        <v>60</v>
      </c>
      <c r="I18" s="31">
        <v>0.29422073999999998</v>
      </c>
      <c r="J18" s="31">
        <v>2.9422073999999996E-4</v>
      </c>
      <c r="L18" s="24" t="s">
        <v>129</v>
      </c>
      <c r="M18" s="30" t="s">
        <v>89</v>
      </c>
      <c r="N18" s="144">
        <v>0.78700000000000003</v>
      </c>
      <c r="O18" s="157">
        <f t="shared" si="0"/>
        <v>787</v>
      </c>
    </row>
    <row r="19" spans="2:15" x14ac:dyDescent="0.25">
      <c r="B19" s="24" t="s">
        <v>130</v>
      </c>
      <c r="C19" s="30" t="s">
        <v>60</v>
      </c>
      <c r="D19" s="31">
        <v>9.4476896000000004</v>
      </c>
      <c r="E19" s="31">
        <v>9.4476895999999998E-3</v>
      </c>
      <c r="G19" s="24" t="s">
        <v>131</v>
      </c>
      <c r="H19" s="30" t="s">
        <v>60</v>
      </c>
      <c r="I19" s="31">
        <v>4.2477261000000002E-2</v>
      </c>
      <c r="J19" s="31">
        <v>4.2477261000000001E-5</v>
      </c>
      <c r="L19" s="24" t="s">
        <v>132</v>
      </c>
      <c r="M19" s="30" t="s">
        <v>89</v>
      </c>
      <c r="N19" s="144">
        <v>0.77100000000000002</v>
      </c>
      <c r="O19" s="157">
        <f t="shared" si="0"/>
        <v>771</v>
      </c>
    </row>
    <row r="20" spans="2:15" x14ac:dyDescent="0.25">
      <c r="B20" s="24" t="s">
        <v>133</v>
      </c>
      <c r="C20" s="30" t="s">
        <v>60</v>
      </c>
      <c r="D20" s="31">
        <v>11.006837000000001</v>
      </c>
      <c r="E20" s="31">
        <v>1.1006837E-2</v>
      </c>
      <c r="G20" s="24" t="s">
        <v>134</v>
      </c>
      <c r="H20" s="30" t="s">
        <v>60</v>
      </c>
      <c r="I20" s="31">
        <v>1.2068528000000001</v>
      </c>
      <c r="J20" s="31">
        <v>1.2068528000000001E-3</v>
      </c>
      <c r="L20" s="24" t="s">
        <v>135</v>
      </c>
      <c r="M20" s="30" t="s">
        <v>89</v>
      </c>
      <c r="N20" s="144">
        <v>0.13500000000000001</v>
      </c>
      <c r="O20" s="157">
        <f t="shared" si="0"/>
        <v>135</v>
      </c>
    </row>
    <row r="21" spans="2:15" x14ac:dyDescent="0.25">
      <c r="B21" s="24" t="s">
        <v>136</v>
      </c>
      <c r="C21" s="30" t="s">
        <v>60</v>
      </c>
      <c r="D21" s="31">
        <v>27.094812999999998</v>
      </c>
      <c r="E21" s="31">
        <v>2.7094812999999999E-2</v>
      </c>
      <c r="G21" s="24" t="s">
        <v>137</v>
      </c>
      <c r="H21" s="30" t="s">
        <v>60</v>
      </c>
      <c r="I21" s="31">
        <v>1.6142396000000001</v>
      </c>
      <c r="J21" s="31">
        <v>1.6142396000000002E-3</v>
      </c>
      <c r="L21" s="24" t="s">
        <v>138</v>
      </c>
      <c r="M21" s="30" t="s">
        <v>89</v>
      </c>
      <c r="N21" s="144">
        <v>1.6</v>
      </c>
      <c r="O21" s="157">
        <f t="shared" si="0"/>
        <v>1600</v>
      </c>
    </row>
    <row r="22" spans="2:15" x14ac:dyDescent="0.25">
      <c r="B22" s="24" t="s">
        <v>139</v>
      </c>
      <c r="C22" s="30" t="s">
        <v>140</v>
      </c>
      <c r="D22" s="31">
        <v>2.1281819</v>
      </c>
      <c r="E22" s="31">
        <v>2.1281819000000001E-3</v>
      </c>
      <c r="G22" s="24" t="s">
        <v>141</v>
      </c>
      <c r="H22" s="30" t="s">
        <v>60</v>
      </c>
      <c r="I22" s="31">
        <v>0.60731889999999999</v>
      </c>
      <c r="J22" s="31">
        <v>6.0731890000000001E-4</v>
      </c>
      <c r="L22" s="24" t="s">
        <v>142</v>
      </c>
      <c r="M22" s="30" t="s">
        <v>89</v>
      </c>
      <c r="N22" s="144">
        <v>9.2899999999999991</v>
      </c>
      <c r="O22" s="157">
        <f t="shared" si="0"/>
        <v>9290</v>
      </c>
    </row>
    <row r="23" spans="2:15" x14ac:dyDescent="0.25">
      <c r="B23" s="24" t="s">
        <v>143</v>
      </c>
      <c r="C23" s="30" t="s">
        <v>60</v>
      </c>
      <c r="D23" s="31">
        <v>752.28120000000001</v>
      </c>
      <c r="E23" s="31">
        <v>0.75228119999999998</v>
      </c>
      <c r="G23" s="24" t="s">
        <v>144</v>
      </c>
      <c r="H23" s="30" t="s">
        <v>60</v>
      </c>
      <c r="I23" s="31">
        <v>0.10862149</v>
      </c>
      <c r="J23" s="31">
        <v>1.0862149E-4</v>
      </c>
      <c r="L23" s="24" t="s">
        <v>145</v>
      </c>
      <c r="M23" s="30" t="s">
        <v>89</v>
      </c>
      <c r="N23" s="144">
        <v>6.0000000000000002E-6</v>
      </c>
      <c r="O23" s="157">
        <f t="shared" si="0"/>
        <v>6.0000000000000001E-3</v>
      </c>
    </row>
    <row r="24" spans="2:15" x14ac:dyDescent="0.25">
      <c r="B24" s="24" t="s">
        <v>146</v>
      </c>
      <c r="C24" s="30" t="s">
        <v>60</v>
      </c>
      <c r="D24" s="31">
        <v>42.342753999999999</v>
      </c>
      <c r="E24" s="31">
        <v>4.2342753999999996E-2</v>
      </c>
      <c r="G24" s="24" t="s">
        <v>147</v>
      </c>
      <c r="H24" s="30" t="s">
        <v>94</v>
      </c>
      <c r="I24" s="31">
        <v>12.412641000000001</v>
      </c>
      <c r="J24" s="31">
        <v>1.2412641E-2</v>
      </c>
      <c r="L24" s="24" t="s">
        <v>148</v>
      </c>
      <c r="M24" s="30" t="s">
        <v>89</v>
      </c>
      <c r="N24" s="144">
        <v>3.0000000000000001E-3</v>
      </c>
      <c r="O24" s="157">
        <f t="shared" si="0"/>
        <v>3</v>
      </c>
    </row>
    <row r="25" spans="2:15" x14ac:dyDescent="0.25">
      <c r="B25" s="24" t="s">
        <v>149</v>
      </c>
      <c r="C25" s="30" t="s">
        <v>60</v>
      </c>
      <c r="D25" s="31">
        <v>180.21512000000001</v>
      </c>
      <c r="E25" s="31">
        <v>0.18021512000000001</v>
      </c>
      <c r="G25" s="24" t="s">
        <v>150</v>
      </c>
      <c r="H25" s="30" t="s">
        <v>60</v>
      </c>
      <c r="I25" s="31">
        <v>4.1571218E-2</v>
      </c>
      <c r="J25" s="31">
        <v>4.1571218000000002E-5</v>
      </c>
      <c r="L25" s="24" t="s">
        <v>151</v>
      </c>
      <c r="M25" s="30" t="s">
        <v>89</v>
      </c>
      <c r="N25" s="144">
        <v>5.0000000000000001E-3</v>
      </c>
      <c r="O25" s="157">
        <f t="shared" si="0"/>
        <v>5</v>
      </c>
    </row>
    <row r="26" spans="2:15" x14ac:dyDescent="0.25">
      <c r="B26" s="24" t="s">
        <v>152</v>
      </c>
      <c r="C26" s="30" t="s">
        <v>60</v>
      </c>
      <c r="D26" s="31">
        <v>0.64052399999999998</v>
      </c>
      <c r="E26" s="31">
        <v>6.4052399999999995E-4</v>
      </c>
      <c r="G26" s="24" t="s">
        <v>153</v>
      </c>
      <c r="H26" s="30" t="s">
        <v>60</v>
      </c>
      <c r="I26" s="31">
        <v>1.2082610000000001E-2</v>
      </c>
      <c r="J26" s="31">
        <v>1.2082610000000001E-5</v>
      </c>
      <c r="L26" s="24" t="s">
        <v>154</v>
      </c>
      <c r="M26" s="30" t="s">
        <v>89</v>
      </c>
      <c r="N26" s="144">
        <v>5.0000000000000001E-3</v>
      </c>
      <c r="O26" s="157">
        <f t="shared" si="0"/>
        <v>5</v>
      </c>
    </row>
    <row r="27" spans="2:15" x14ac:dyDescent="0.25">
      <c r="B27" s="24" t="s">
        <v>155</v>
      </c>
      <c r="C27" s="30" t="s">
        <v>156</v>
      </c>
      <c r="D27" s="31">
        <v>5.3672658000000002</v>
      </c>
      <c r="E27" s="31">
        <v>5.3672657999999998E-3</v>
      </c>
      <c r="G27" s="24" t="s">
        <v>157</v>
      </c>
      <c r="H27" s="30" t="s">
        <v>60</v>
      </c>
      <c r="I27" s="31">
        <v>1.8416371000000001E-2</v>
      </c>
      <c r="J27" s="31">
        <v>1.8416370999999999E-5</v>
      </c>
      <c r="L27" s="24" t="s">
        <v>158</v>
      </c>
      <c r="M27" s="30" t="s">
        <v>89</v>
      </c>
      <c r="N27" s="144">
        <v>5.9999999999999995E-5</v>
      </c>
      <c r="O27" s="157">
        <f t="shared" si="0"/>
        <v>0.06</v>
      </c>
    </row>
    <row r="28" spans="2:15" x14ac:dyDescent="0.25">
      <c r="B28" s="24" t="s">
        <v>159</v>
      </c>
      <c r="C28" s="30" t="s">
        <v>60</v>
      </c>
      <c r="D28" s="31">
        <v>0.77879721999999996</v>
      </c>
      <c r="E28" s="31">
        <v>7.7879722000000001E-4</v>
      </c>
      <c r="G28" s="142" t="s">
        <v>294</v>
      </c>
      <c r="H28" s="52" t="s">
        <v>60</v>
      </c>
      <c r="I28" s="143">
        <v>4.7543258000000002</v>
      </c>
      <c r="J28" s="143">
        <v>4.7543258000000005E-3</v>
      </c>
      <c r="L28" s="24" t="s">
        <v>160</v>
      </c>
      <c r="M28" s="30" t="s">
        <v>89</v>
      </c>
      <c r="N28" s="144">
        <v>1E-3</v>
      </c>
      <c r="O28" s="157">
        <f t="shared" si="0"/>
        <v>1</v>
      </c>
    </row>
    <row r="29" spans="2:15" ht="15" customHeight="1" x14ac:dyDescent="0.25">
      <c r="B29" s="24" t="s">
        <v>161</v>
      </c>
      <c r="C29" s="30" t="s">
        <v>60</v>
      </c>
      <c r="D29" s="31">
        <v>0.83782199999999996</v>
      </c>
      <c r="E29" s="31">
        <v>8.37822E-4</v>
      </c>
      <c r="G29" s="142" t="s">
        <v>295</v>
      </c>
      <c r="H29" s="52" t="s">
        <v>60</v>
      </c>
      <c r="I29" s="143">
        <v>1.2082610000000001E-2</v>
      </c>
      <c r="J29" s="143">
        <v>1.2082610000000001E-5</v>
      </c>
      <c r="L29" s="24" t="s">
        <v>162</v>
      </c>
      <c r="M29" s="30" t="s">
        <v>89</v>
      </c>
      <c r="N29" s="144">
        <v>2.7900000000000001E-2</v>
      </c>
      <c r="O29" s="157">
        <f t="shared" si="0"/>
        <v>27.900000000000002</v>
      </c>
    </row>
    <row r="30" spans="2:15" x14ac:dyDescent="0.25">
      <c r="B30" s="24" t="s">
        <v>163</v>
      </c>
      <c r="C30" s="30" t="s">
        <v>60</v>
      </c>
      <c r="D30" s="31">
        <v>0.95531851999999995</v>
      </c>
      <c r="E30" s="31">
        <v>9.553185199999999E-4</v>
      </c>
      <c r="G30" s="142" t="s">
        <v>296</v>
      </c>
      <c r="H30" s="52" t="s">
        <v>60</v>
      </c>
      <c r="I30" s="143">
        <v>1.2082610000000001E-2</v>
      </c>
      <c r="J30" s="143">
        <v>1.2082610000000001E-5</v>
      </c>
      <c r="L30" s="24" t="s">
        <v>164</v>
      </c>
      <c r="M30" s="30" t="s">
        <v>89</v>
      </c>
      <c r="N30" s="144">
        <v>0.27300000000000002</v>
      </c>
      <c r="O30" s="157">
        <f t="shared" si="0"/>
        <v>273</v>
      </c>
    </row>
    <row r="31" spans="2:15" ht="16.5" customHeight="1" x14ac:dyDescent="0.25">
      <c r="B31" s="24" t="s">
        <v>165</v>
      </c>
      <c r="C31" s="30" t="s">
        <v>94</v>
      </c>
      <c r="D31" s="31">
        <v>420.45118000000002</v>
      </c>
      <c r="E31" s="31">
        <v>0.42045118000000004</v>
      </c>
      <c r="G31" s="142" t="s">
        <v>297</v>
      </c>
      <c r="H31" s="52" t="s">
        <v>60</v>
      </c>
      <c r="I31" s="143">
        <v>1.2082610000000001E-2</v>
      </c>
      <c r="J31" s="143">
        <v>1.2082610000000001E-5</v>
      </c>
      <c r="L31" s="24" t="s">
        <v>166</v>
      </c>
      <c r="M31" s="30" t="s">
        <v>89</v>
      </c>
      <c r="N31" s="144">
        <v>24.3</v>
      </c>
      <c r="O31" s="157">
        <f t="shared" si="0"/>
        <v>24300</v>
      </c>
    </row>
    <row r="32" spans="2:15" ht="17.25" customHeight="1" x14ac:dyDescent="0.25">
      <c r="B32" s="24" t="s">
        <v>167</v>
      </c>
      <c r="C32" s="30" t="s">
        <v>94</v>
      </c>
      <c r="D32" s="31">
        <v>194.66407000000001</v>
      </c>
      <c r="E32" s="31">
        <v>0.19466407000000002</v>
      </c>
      <c r="G32" s="142" t="s">
        <v>298</v>
      </c>
      <c r="H32" s="52" t="s">
        <v>60</v>
      </c>
      <c r="I32" s="143">
        <v>1.2082610000000001E-2</v>
      </c>
      <c r="J32" s="143">
        <v>1.2082610000000001E-5</v>
      </c>
      <c r="L32" s="24" t="s">
        <v>168</v>
      </c>
      <c r="M32" s="30" t="s">
        <v>89</v>
      </c>
      <c r="N32" s="144">
        <v>2.262</v>
      </c>
      <c r="O32" s="157">
        <f t="shared" si="0"/>
        <v>2262</v>
      </c>
    </row>
    <row r="33" spans="2:15" ht="17.25" customHeight="1" x14ac:dyDescent="0.25">
      <c r="B33" s="24" t="s">
        <v>169</v>
      </c>
      <c r="C33" s="30" t="s">
        <v>94</v>
      </c>
      <c r="D33" s="31">
        <v>190.18534</v>
      </c>
      <c r="E33" s="31">
        <v>0.19018534000000001</v>
      </c>
      <c r="G33" s="142" t="s">
        <v>299</v>
      </c>
      <c r="H33" s="52" t="s">
        <v>60</v>
      </c>
      <c r="I33" s="143">
        <v>2.3474921999999999E-2</v>
      </c>
      <c r="J33" s="143">
        <v>2.3474921999999998E-5</v>
      </c>
      <c r="L33" s="24" t="s">
        <v>170</v>
      </c>
      <c r="M33" s="30" t="s">
        <v>89</v>
      </c>
      <c r="N33" s="144">
        <v>3.0009999999999999</v>
      </c>
      <c r="O33" s="157">
        <f t="shared" si="0"/>
        <v>3001</v>
      </c>
    </row>
    <row r="34" spans="2:15" ht="17.25" customHeight="1" x14ac:dyDescent="0.25">
      <c r="B34" s="24" t="s">
        <v>171</v>
      </c>
      <c r="C34" s="30" t="s">
        <v>94</v>
      </c>
      <c r="D34" s="31">
        <v>291.79806000000002</v>
      </c>
      <c r="E34" s="31">
        <v>0.29179806000000003</v>
      </c>
      <c r="G34" s="142" t="s">
        <v>300</v>
      </c>
      <c r="H34" s="52" t="s">
        <v>60</v>
      </c>
      <c r="I34" s="143">
        <v>2.3474921999999999E-2</v>
      </c>
      <c r="J34" s="143">
        <v>2.3474921999999998E-5</v>
      </c>
      <c r="L34" s="24" t="s">
        <v>172</v>
      </c>
      <c r="M34" s="30" t="s">
        <v>89</v>
      </c>
      <c r="N34" s="144">
        <v>1.9079999999999999</v>
      </c>
      <c r="O34" s="157">
        <f t="shared" si="0"/>
        <v>1908</v>
      </c>
    </row>
    <row r="35" spans="2:15" ht="17.25" customHeight="1" x14ac:dyDescent="0.25">
      <c r="B35" s="24" t="s">
        <v>173</v>
      </c>
      <c r="C35" s="30" t="s">
        <v>94</v>
      </c>
      <c r="D35" s="31">
        <v>79.041799999999995</v>
      </c>
      <c r="E35" s="31">
        <v>7.9041799999999995E-2</v>
      </c>
      <c r="G35" s="142" t="s">
        <v>301</v>
      </c>
      <c r="H35" s="52" t="s">
        <v>60</v>
      </c>
      <c r="I35" s="143">
        <v>2.9327275999999999E-2</v>
      </c>
      <c r="J35" s="143">
        <v>2.9327276000000001E-5</v>
      </c>
      <c r="L35" s="24" t="s">
        <v>174</v>
      </c>
      <c r="M35" s="30" t="s">
        <v>89</v>
      </c>
      <c r="N35" s="144">
        <v>1.9650000000000001</v>
      </c>
      <c r="O35" s="157">
        <f t="shared" si="0"/>
        <v>1965</v>
      </c>
    </row>
    <row r="36" spans="2:15" ht="17.25" customHeight="1" x14ac:dyDescent="0.25">
      <c r="B36" s="24" t="s">
        <v>175</v>
      </c>
      <c r="C36" s="30" t="s">
        <v>94</v>
      </c>
      <c r="D36" s="31">
        <v>61.448901999999997</v>
      </c>
      <c r="E36" s="31">
        <v>6.1448902E-2</v>
      </c>
      <c r="L36" s="24" t="s">
        <v>176</v>
      </c>
      <c r="M36" s="30" t="s">
        <v>89</v>
      </c>
      <c r="N36" s="144">
        <v>2.2559999999999998</v>
      </c>
      <c r="O36" s="157">
        <f t="shared" si="0"/>
        <v>2256</v>
      </c>
    </row>
    <row r="37" spans="2:15" ht="17.25" customHeight="1" x14ac:dyDescent="0.25">
      <c r="B37" s="24" t="s">
        <v>177</v>
      </c>
      <c r="C37" s="30" t="s">
        <v>94</v>
      </c>
      <c r="D37" s="31">
        <v>139.28837999999999</v>
      </c>
      <c r="E37" s="31">
        <v>0.13928837999999999</v>
      </c>
      <c r="G37" s="177" t="s">
        <v>302</v>
      </c>
      <c r="H37" s="178"/>
      <c r="I37" s="178"/>
      <c r="J37" s="178"/>
      <c r="L37" s="24" t="s">
        <v>178</v>
      </c>
      <c r="M37" s="30" t="s">
        <v>89</v>
      </c>
      <c r="N37" s="144">
        <v>2.4039999999999999</v>
      </c>
      <c r="O37" s="157">
        <f t="shared" si="0"/>
        <v>2404</v>
      </c>
    </row>
    <row r="38" spans="2:15" ht="15" customHeight="1" x14ac:dyDescent="0.25">
      <c r="B38" s="24" t="s">
        <v>179</v>
      </c>
      <c r="C38" s="30" t="s">
        <v>60</v>
      </c>
      <c r="D38" s="31">
        <v>1.9939817</v>
      </c>
      <c r="E38" s="31">
        <v>1.9939816999999999E-3</v>
      </c>
      <c r="G38" s="178"/>
      <c r="H38" s="178"/>
      <c r="I38" s="178"/>
      <c r="J38" s="178"/>
      <c r="L38" s="24" t="s">
        <v>180</v>
      </c>
      <c r="M38" s="30" t="s">
        <v>89</v>
      </c>
      <c r="N38" s="144">
        <v>2.1829999999999998</v>
      </c>
      <c r="O38" s="157">
        <f t="shared" si="0"/>
        <v>2183</v>
      </c>
    </row>
    <row r="39" spans="2:15" x14ac:dyDescent="0.25">
      <c r="B39" s="24" t="s">
        <v>181</v>
      </c>
      <c r="C39" s="30" t="s">
        <v>60</v>
      </c>
      <c r="D39" s="31">
        <v>0.50736594000000002</v>
      </c>
      <c r="E39" s="31">
        <v>5.0736594E-4</v>
      </c>
      <c r="G39" s="178"/>
      <c r="H39" s="178"/>
      <c r="I39" s="178"/>
      <c r="J39" s="178"/>
      <c r="L39" s="24" t="s">
        <v>182</v>
      </c>
      <c r="M39" s="30" t="s">
        <v>89</v>
      </c>
      <c r="N39" s="144">
        <v>2.508</v>
      </c>
      <c r="O39" s="157">
        <f t="shared" si="0"/>
        <v>2508</v>
      </c>
    </row>
    <row r="40" spans="2:15" x14ac:dyDescent="0.25">
      <c r="B40" s="24" t="s">
        <v>183</v>
      </c>
      <c r="C40" s="30" t="s">
        <v>60</v>
      </c>
      <c r="D40" s="31">
        <v>0.77801149000000003</v>
      </c>
      <c r="E40" s="31">
        <v>7.7801149E-4</v>
      </c>
      <c r="L40" s="24" t="s">
        <v>184</v>
      </c>
      <c r="M40" s="30" t="s">
        <v>89</v>
      </c>
      <c r="N40" s="144">
        <v>3.2349999999999999</v>
      </c>
      <c r="O40" s="157">
        <f t="shared" si="0"/>
        <v>3235</v>
      </c>
    </row>
    <row r="41" spans="2:15" x14ac:dyDescent="0.25">
      <c r="B41" s="24" t="s">
        <v>185</v>
      </c>
      <c r="C41" s="30" t="s">
        <v>60</v>
      </c>
      <c r="D41" s="31">
        <v>2.6894453</v>
      </c>
      <c r="E41" s="31">
        <v>2.6894453E-3</v>
      </c>
      <c r="L41" s="24" t="s">
        <v>186</v>
      </c>
      <c r="M41" s="30" t="s">
        <v>89</v>
      </c>
      <c r="N41" s="144">
        <v>3.359</v>
      </c>
      <c r="O41" s="157">
        <f t="shared" si="0"/>
        <v>3359</v>
      </c>
    </row>
    <row r="42" spans="2:15" x14ac:dyDescent="0.25">
      <c r="B42" s="24" t="s">
        <v>187</v>
      </c>
      <c r="C42" s="30" t="s">
        <v>60</v>
      </c>
      <c r="D42" s="31">
        <v>8.412547</v>
      </c>
      <c r="E42" s="31">
        <v>8.4125469999999994E-3</v>
      </c>
      <c r="L42" s="24" t="s">
        <v>188</v>
      </c>
      <c r="M42" s="30" t="s">
        <v>89</v>
      </c>
      <c r="N42" s="144">
        <v>2.9169999999999998</v>
      </c>
      <c r="O42" s="157">
        <f t="shared" si="0"/>
        <v>2917</v>
      </c>
    </row>
    <row r="43" spans="2:15" x14ac:dyDescent="0.25">
      <c r="B43" s="24" t="s">
        <v>189</v>
      </c>
      <c r="C43" s="30" t="s">
        <v>60</v>
      </c>
      <c r="D43" s="31">
        <v>1.5307751000000001</v>
      </c>
      <c r="E43" s="31">
        <v>1.5307751000000001E-3</v>
      </c>
      <c r="L43" s="24" t="s">
        <v>190</v>
      </c>
      <c r="M43" s="30" t="s">
        <v>89</v>
      </c>
      <c r="N43" s="144">
        <v>2.6080000000000001</v>
      </c>
      <c r="O43" s="157">
        <f t="shared" si="0"/>
        <v>2608</v>
      </c>
    </row>
    <row r="44" spans="2:15" x14ac:dyDescent="0.25">
      <c r="B44" s="24" t="s">
        <v>191</v>
      </c>
      <c r="C44" s="30" t="s">
        <v>60</v>
      </c>
      <c r="D44" s="31">
        <v>1.8009318000000001</v>
      </c>
      <c r="E44" s="31">
        <v>1.8009318E-3</v>
      </c>
      <c r="L44" s="24" t="s">
        <v>192</v>
      </c>
      <c r="M44" s="30" t="s">
        <v>89</v>
      </c>
      <c r="N44" s="144">
        <v>1.6140000000000001</v>
      </c>
      <c r="O44" s="157">
        <f t="shared" si="0"/>
        <v>1614</v>
      </c>
    </row>
    <row r="45" spans="2:15" x14ac:dyDescent="0.25">
      <c r="B45" s="24" t="s">
        <v>193</v>
      </c>
      <c r="C45" s="30" t="s">
        <v>60</v>
      </c>
      <c r="D45" s="31">
        <v>1.4401132999999999</v>
      </c>
      <c r="E45" s="31">
        <v>1.4401132999999999E-3</v>
      </c>
      <c r="L45" s="24" t="s">
        <v>194</v>
      </c>
      <c r="M45" s="30" t="s">
        <v>89</v>
      </c>
      <c r="N45" s="144">
        <v>2.3969999999999998</v>
      </c>
      <c r="O45" s="157">
        <f t="shared" si="0"/>
        <v>2397</v>
      </c>
    </row>
    <row r="46" spans="2:15" x14ac:dyDescent="0.25">
      <c r="B46" s="24" t="s">
        <v>195</v>
      </c>
      <c r="C46" s="30" t="s">
        <v>60</v>
      </c>
      <c r="D46" s="31">
        <v>7.2664777999999997</v>
      </c>
      <c r="E46" s="31">
        <v>7.2664777999999998E-3</v>
      </c>
      <c r="L46" s="24" t="s">
        <v>196</v>
      </c>
      <c r="M46" s="30" t="s">
        <v>89</v>
      </c>
      <c r="N46" s="144">
        <v>4.0609999999999999</v>
      </c>
      <c r="O46" s="157">
        <f t="shared" si="0"/>
        <v>4061</v>
      </c>
    </row>
    <row r="47" spans="2:15" x14ac:dyDescent="0.25">
      <c r="B47" s="24" t="s">
        <v>197</v>
      </c>
      <c r="C47" s="30" t="s">
        <v>60</v>
      </c>
      <c r="D47" s="31">
        <v>1.2617168999999999</v>
      </c>
      <c r="E47" s="31">
        <v>1.2617168999999998E-3</v>
      </c>
      <c r="L47" s="24" t="s">
        <v>198</v>
      </c>
      <c r="M47" s="30" t="s">
        <v>89</v>
      </c>
      <c r="N47" s="144">
        <v>3.6539999999999999</v>
      </c>
      <c r="O47" s="157">
        <f t="shared" si="0"/>
        <v>3654</v>
      </c>
    </row>
    <row r="48" spans="2:15" x14ac:dyDescent="0.25">
      <c r="B48" s="24" t="s">
        <v>199</v>
      </c>
      <c r="C48" s="30" t="s">
        <v>60</v>
      </c>
      <c r="D48" s="31">
        <v>22818.191999999999</v>
      </c>
      <c r="E48" s="31">
        <v>22.818192</v>
      </c>
      <c r="L48" s="24" t="s">
        <v>200</v>
      </c>
      <c r="M48" s="30" t="s">
        <v>89</v>
      </c>
      <c r="N48" s="144">
        <v>1.93</v>
      </c>
      <c r="O48" s="157">
        <f t="shared" si="0"/>
        <v>1930</v>
      </c>
    </row>
    <row r="49" spans="2:15" x14ac:dyDescent="0.25">
      <c r="B49" s="24" t="s">
        <v>201</v>
      </c>
      <c r="C49" s="30" t="s">
        <v>60</v>
      </c>
      <c r="D49" s="31">
        <v>2.5338332000000001</v>
      </c>
      <c r="E49" s="31">
        <v>2.5338332000000002E-3</v>
      </c>
      <c r="L49" s="24" t="s">
        <v>202</v>
      </c>
      <c r="M49" s="30" t="s">
        <v>89</v>
      </c>
      <c r="N49" s="144">
        <v>2.4249999999999998</v>
      </c>
      <c r="O49" s="157">
        <f t="shared" si="0"/>
        <v>2425</v>
      </c>
    </row>
    <row r="50" spans="2:15" x14ac:dyDescent="0.25">
      <c r="B50" s="24" t="s">
        <v>203</v>
      </c>
      <c r="C50" s="30" t="s">
        <v>60</v>
      </c>
      <c r="D50" s="31">
        <v>0.50718317999999996</v>
      </c>
      <c r="E50" s="31">
        <v>5.0718317999999996E-4</v>
      </c>
      <c r="L50" s="24" t="s">
        <v>204</v>
      </c>
      <c r="M50" s="30" t="s">
        <v>89</v>
      </c>
      <c r="N50" s="144">
        <v>2.0419999999999998</v>
      </c>
      <c r="O50" s="157">
        <f t="shared" si="0"/>
        <v>2041.9999999999998</v>
      </c>
    </row>
    <row r="51" spans="2:15" x14ac:dyDescent="0.25">
      <c r="B51" s="24" t="s">
        <v>205</v>
      </c>
      <c r="C51" s="30" t="s">
        <v>60</v>
      </c>
      <c r="D51" s="31">
        <v>40.443038999999999</v>
      </c>
      <c r="E51" s="31">
        <v>4.0443039E-2</v>
      </c>
      <c r="L51" s="24" t="s">
        <v>206</v>
      </c>
      <c r="M51" s="30" t="s">
        <v>89</v>
      </c>
      <c r="N51" s="144">
        <v>1.504</v>
      </c>
      <c r="O51" s="157">
        <f t="shared" si="0"/>
        <v>1504</v>
      </c>
    </row>
    <row r="52" spans="2:15" x14ac:dyDescent="0.25">
      <c r="B52" s="24" t="s">
        <v>207</v>
      </c>
      <c r="C52" s="30" t="s">
        <v>60</v>
      </c>
      <c r="D52" s="31">
        <v>1.5881513</v>
      </c>
      <c r="E52" s="31">
        <v>1.5881513E-3</v>
      </c>
      <c r="L52" s="24" t="s">
        <v>208</v>
      </c>
      <c r="M52" s="30" t="s">
        <v>89</v>
      </c>
      <c r="N52" s="144">
        <v>2.2919999999999998</v>
      </c>
      <c r="O52" s="157">
        <f t="shared" si="0"/>
        <v>2292</v>
      </c>
    </row>
    <row r="53" spans="2:15" x14ac:dyDescent="0.25">
      <c r="B53" s="24" t="s">
        <v>209</v>
      </c>
      <c r="C53" s="30" t="s">
        <v>60</v>
      </c>
      <c r="D53" s="31">
        <v>263.51763</v>
      </c>
      <c r="E53" s="31">
        <v>0.26351763</v>
      </c>
      <c r="L53" s="24" t="s">
        <v>210</v>
      </c>
      <c r="M53" s="30" t="s">
        <v>89</v>
      </c>
      <c r="N53" s="144">
        <v>1.905</v>
      </c>
      <c r="O53" s="157">
        <f t="shared" si="0"/>
        <v>1905</v>
      </c>
    </row>
    <row r="54" spans="2:15" x14ac:dyDescent="0.25">
      <c r="B54" s="24" t="s">
        <v>211</v>
      </c>
      <c r="C54" s="30" t="s">
        <v>60</v>
      </c>
      <c r="D54" s="31">
        <v>3.9935082</v>
      </c>
      <c r="E54" s="31">
        <v>3.9935081999999998E-3</v>
      </c>
      <c r="L54" s="24" t="s">
        <v>212</v>
      </c>
      <c r="M54" s="30" t="s">
        <v>89</v>
      </c>
      <c r="N54" s="144">
        <v>4.7750000000000004</v>
      </c>
      <c r="O54" s="157">
        <f t="shared" si="0"/>
        <v>4775</v>
      </c>
    </row>
    <row r="55" spans="2:15" x14ac:dyDescent="0.25">
      <c r="B55" s="24" t="s">
        <v>213</v>
      </c>
      <c r="C55" s="30" t="s">
        <v>60</v>
      </c>
      <c r="D55" s="31">
        <v>3.9152920999999994</v>
      </c>
      <c r="E55" s="31">
        <v>3.9152920999999995E-3</v>
      </c>
    </row>
    <row r="56" spans="2:15" x14ac:dyDescent="0.25">
      <c r="B56" s="24" t="s">
        <v>214</v>
      </c>
      <c r="C56" s="30" t="s">
        <v>60</v>
      </c>
      <c r="D56" s="31">
        <v>4.5154813000000003</v>
      </c>
      <c r="E56" s="31">
        <v>4.5154813000000005E-3</v>
      </c>
      <c r="L56" s="26" t="s">
        <v>303</v>
      </c>
    </row>
    <row r="57" spans="2:15" x14ac:dyDescent="0.25">
      <c r="B57" s="24" t="s">
        <v>215</v>
      </c>
      <c r="C57" s="30" t="s">
        <v>60</v>
      </c>
      <c r="D57" s="31">
        <v>1.5595216000000001</v>
      </c>
      <c r="E57" s="31">
        <v>1.5595216000000001E-3</v>
      </c>
      <c r="L57" s="26"/>
    </row>
    <row r="58" spans="2:15" x14ac:dyDescent="0.25">
      <c r="B58" s="24" t="s">
        <v>216</v>
      </c>
      <c r="C58" s="30" t="s">
        <v>60</v>
      </c>
      <c r="D58" s="31">
        <v>1.9458431</v>
      </c>
      <c r="E58" s="31">
        <v>1.9458431000000001E-3</v>
      </c>
    </row>
    <row r="59" spans="2:15" x14ac:dyDescent="0.25">
      <c r="B59" s="24" t="s">
        <v>217</v>
      </c>
      <c r="C59" s="30" t="s">
        <v>60</v>
      </c>
      <c r="D59" s="31">
        <v>0.44784783</v>
      </c>
      <c r="E59" s="31">
        <v>4.4784783000000001E-4</v>
      </c>
    </row>
    <row r="60" spans="2:15" x14ac:dyDescent="0.25">
      <c r="B60" s="24" t="s">
        <v>218</v>
      </c>
      <c r="C60" s="30" t="s">
        <v>60</v>
      </c>
      <c r="D60" s="31">
        <v>9.4847722999999995</v>
      </c>
      <c r="E60" s="31">
        <v>9.4847722999999995E-3</v>
      </c>
    </row>
    <row r="61" spans="2:15" x14ac:dyDescent="0.25">
      <c r="B61" s="24" t="s">
        <v>219</v>
      </c>
      <c r="C61" s="30" t="s">
        <v>60</v>
      </c>
      <c r="D61" s="31">
        <v>43.056601000000001</v>
      </c>
      <c r="E61" s="31">
        <v>4.3056601E-2</v>
      </c>
    </row>
    <row r="62" spans="2:15" x14ac:dyDescent="0.25">
      <c r="B62" s="24" t="s">
        <v>220</v>
      </c>
      <c r="C62" s="30" t="s">
        <v>60</v>
      </c>
      <c r="D62" s="31">
        <v>1.7475635</v>
      </c>
      <c r="E62" s="31">
        <v>1.7475635000000001E-3</v>
      </c>
    </row>
    <row r="63" spans="2:15" x14ac:dyDescent="0.25">
      <c r="B63" s="24" t="s">
        <v>221</v>
      </c>
      <c r="C63" s="30" t="s">
        <v>60</v>
      </c>
      <c r="D63" s="31">
        <v>4.5402921999999997</v>
      </c>
      <c r="E63" s="31">
        <v>4.5402921999999997E-3</v>
      </c>
    </row>
    <row r="64" spans="2:15" x14ac:dyDescent="0.25">
      <c r="B64" s="24" t="s">
        <v>222</v>
      </c>
      <c r="C64" s="30" t="s">
        <v>60</v>
      </c>
      <c r="D64" s="31">
        <v>8.1594920000000002</v>
      </c>
      <c r="E64" s="31">
        <v>8.1594920000000008E-3</v>
      </c>
    </row>
    <row r="65" spans="2:5" x14ac:dyDescent="0.25">
      <c r="B65" s="24" t="s">
        <v>223</v>
      </c>
      <c r="C65" s="30" t="s">
        <v>60</v>
      </c>
      <c r="D65" s="31">
        <v>3.5610108</v>
      </c>
      <c r="E65" s="31">
        <v>3.5610108000000001E-3</v>
      </c>
    </row>
    <row r="66" spans="2:5" x14ac:dyDescent="0.25">
      <c r="B66" s="24" t="s">
        <v>224</v>
      </c>
      <c r="C66" s="30" t="s">
        <v>60</v>
      </c>
      <c r="D66" s="31">
        <v>1.5900372</v>
      </c>
      <c r="E66" s="31">
        <v>1.5900371999999999E-3</v>
      </c>
    </row>
    <row r="67" spans="2:5" x14ac:dyDescent="0.25">
      <c r="B67" s="24" t="s">
        <v>225</v>
      </c>
      <c r="C67" s="30" t="s">
        <v>60</v>
      </c>
      <c r="D67" s="31">
        <v>9.2792501000000005</v>
      </c>
      <c r="E67" s="31">
        <v>9.2792501000000006E-3</v>
      </c>
    </row>
    <row r="68" spans="2:5" x14ac:dyDescent="0.25">
      <c r="B68" s="24" t="s">
        <v>226</v>
      </c>
      <c r="C68" s="30" t="s">
        <v>60</v>
      </c>
      <c r="D68" s="31">
        <v>8.2241999000000003</v>
      </c>
      <c r="E68" s="31">
        <v>8.2241998999999996E-3</v>
      </c>
    </row>
    <row r="69" spans="2:5" x14ac:dyDescent="0.25">
      <c r="B69" s="24" t="s">
        <v>227</v>
      </c>
      <c r="C69" s="30" t="s">
        <v>60</v>
      </c>
      <c r="D69" s="31">
        <v>3.9895456999999994</v>
      </c>
      <c r="E69" s="31">
        <v>3.9895456999999995E-3</v>
      </c>
    </row>
    <row r="70" spans="2:5" x14ac:dyDescent="0.25">
      <c r="B70" s="24" t="s">
        <v>228</v>
      </c>
      <c r="C70" s="30" t="s">
        <v>60</v>
      </c>
      <c r="D70" s="31">
        <v>5.4272922000000001</v>
      </c>
      <c r="E70" s="31">
        <v>5.4272922000000003E-3</v>
      </c>
    </row>
    <row r="71" spans="2:5" x14ac:dyDescent="0.25">
      <c r="B71" s="24" t="s">
        <v>229</v>
      </c>
      <c r="C71" s="30" t="s">
        <v>60</v>
      </c>
      <c r="D71" s="31">
        <v>4.9349449999999999</v>
      </c>
      <c r="E71" s="31">
        <v>4.9349449999999996E-3</v>
      </c>
    </row>
    <row r="72" spans="2:5" x14ac:dyDescent="0.25">
      <c r="B72" s="24" t="s">
        <v>230</v>
      </c>
      <c r="C72" s="30" t="s">
        <v>60</v>
      </c>
      <c r="D72" s="31">
        <v>2.2305571999999998</v>
      </c>
      <c r="E72" s="31">
        <v>2.2305571999999998E-3</v>
      </c>
    </row>
    <row r="73" spans="2:5" x14ac:dyDescent="0.25">
      <c r="B73" s="24" t="s">
        <v>231</v>
      </c>
      <c r="C73" s="30" t="s">
        <v>60</v>
      </c>
      <c r="D73" s="31">
        <v>2.4062142</v>
      </c>
      <c r="E73" s="31">
        <v>2.4062141999999999E-3</v>
      </c>
    </row>
    <row r="74" spans="2:5" x14ac:dyDescent="0.25">
      <c r="B74" s="24" t="s">
        <v>232</v>
      </c>
      <c r="C74" s="30" t="s">
        <v>60</v>
      </c>
      <c r="D74" s="31">
        <v>1.9048125</v>
      </c>
      <c r="E74" s="31">
        <v>1.9048125E-3</v>
      </c>
    </row>
    <row r="75" spans="2:5" x14ac:dyDescent="0.25">
      <c r="B75" s="24" t="s">
        <v>233</v>
      </c>
      <c r="C75" s="30" t="s">
        <v>60</v>
      </c>
      <c r="D75" s="31">
        <v>1.7672806999999999</v>
      </c>
      <c r="E75" s="31">
        <v>1.7672807E-3</v>
      </c>
    </row>
    <row r="76" spans="2:5" x14ac:dyDescent="0.25">
      <c r="B76" s="24" t="s">
        <v>234</v>
      </c>
      <c r="C76" s="30" t="s">
        <v>60</v>
      </c>
      <c r="D76" s="31">
        <v>0.24519914000000001</v>
      </c>
      <c r="E76" s="31">
        <v>2.4519914000000002E-4</v>
      </c>
    </row>
    <row r="77" spans="2:5" x14ac:dyDescent="0.25">
      <c r="B77" s="24" t="s">
        <v>235</v>
      </c>
      <c r="C77" s="30" t="s">
        <v>60</v>
      </c>
      <c r="D77" s="31">
        <v>2.2458119000000001</v>
      </c>
      <c r="E77" s="31">
        <v>2.2458119000000002E-3</v>
      </c>
    </row>
    <row r="78" spans="2:5" x14ac:dyDescent="0.25">
      <c r="B78" s="24" t="s">
        <v>236</v>
      </c>
      <c r="C78" s="30" t="s">
        <v>60</v>
      </c>
      <c r="D78" s="31">
        <v>3.6567075999999998</v>
      </c>
      <c r="E78" s="31">
        <v>3.6567075999999997E-3</v>
      </c>
    </row>
    <row r="79" spans="2:5" x14ac:dyDescent="0.25">
      <c r="B79" s="24" t="s">
        <v>237</v>
      </c>
      <c r="C79" s="30" t="s">
        <v>60</v>
      </c>
      <c r="D79" s="31">
        <v>5.9112891999999997</v>
      </c>
      <c r="E79" s="31">
        <v>5.9112891999999993E-3</v>
      </c>
    </row>
    <row r="80" spans="2:5" x14ac:dyDescent="0.25">
      <c r="B80" s="24" t="s">
        <v>238</v>
      </c>
      <c r="C80" s="30" t="s">
        <v>60</v>
      </c>
      <c r="D80" s="31">
        <v>2.1339096</v>
      </c>
      <c r="E80" s="31">
        <v>2.1339096E-3</v>
      </c>
    </row>
    <row r="81" spans="2:5" x14ac:dyDescent="0.25">
      <c r="B81" s="24" t="s">
        <v>239</v>
      </c>
      <c r="C81" s="30" t="s">
        <v>60</v>
      </c>
      <c r="D81" s="31">
        <v>4.2209348000000002</v>
      </c>
      <c r="E81" s="31">
        <v>4.2209348000000002E-3</v>
      </c>
    </row>
    <row r="82" spans="2:5" x14ac:dyDescent="0.25">
      <c r="B82" s="24" t="s">
        <v>240</v>
      </c>
      <c r="C82" s="30" t="s">
        <v>60</v>
      </c>
      <c r="D82" s="31">
        <v>2.5368832000000001</v>
      </c>
      <c r="E82" s="31">
        <v>2.5368832000000003E-3</v>
      </c>
    </row>
    <row r="83" spans="2:5" x14ac:dyDescent="0.25">
      <c r="B83" s="24" t="s">
        <v>241</v>
      </c>
      <c r="C83" s="30" t="s">
        <v>60</v>
      </c>
      <c r="D83" s="31">
        <v>2.0092574999999999</v>
      </c>
      <c r="E83" s="31">
        <v>2.0092574999999997E-3</v>
      </c>
    </row>
    <row r="84" spans="2:5" x14ac:dyDescent="0.25">
      <c r="B84" s="24" t="s">
        <v>242</v>
      </c>
      <c r="C84" s="30" t="s">
        <v>60</v>
      </c>
      <c r="D84" s="31">
        <v>2.0458270999999999</v>
      </c>
      <c r="E84" s="31">
        <v>2.0458271000000001E-3</v>
      </c>
    </row>
    <row r="85" spans="2:5" x14ac:dyDescent="0.25">
      <c r="B85" s="24" t="s">
        <v>243</v>
      </c>
      <c r="C85" s="30" t="s">
        <v>60</v>
      </c>
      <c r="D85" s="31">
        <v>3.7357214000000001</v>
      </c>
      <c r="E85" s="31">
        <v>3.7357214000000001E-3</v>
      </c>
    </row>
    <row r="86" spans="2:5" x14ac:dyDescent="0.25">
      <c r="B86" s="24" t="s">
        <v>244</v>
      </c>
      <c r="C86" s="30" t="s">
        <v>60</v>
      </c>
      <c r="D86" s="31">
        <v>4.8576933000000002</v>
      </c>
      <c r="E86" s="31">
        <v>4.8576933000000003E-3</v>
      </c>
    </row>
    <row r="87" spans="2:5" x14ac:dyDescent="0.25">
      <c r="B87" s="24" t="s">
        <v>245</v>
      </c>
      <c r="C87" s="30" t="s">
        <v>60</v>
      </c>
      <c r="D87" s="31">
        <v>4.8780912000000001</v>
      </c>
      <c r="E87" s="31">
        <v>4.8780912000000003E-3</v>
      </c>
    </row>
    <row r="88" spans="2:5" x14ac:dyDescent="0.25">
      <c r="B88" s="24" t="s">
        <v>246</v>
      </c>
      <c r="C88" s="30" t="s">
        <v>60</v>
      </c>
      <c r="D88" s="31">
        <v>0.93043412999999997</v>
      </c>
      <c r="E88" s="31">
        <v>9.3043412999999997E-4</v>
      </c>
    </row>
    <row r="89" spans="2:5" x14ac:dyDescent="0.25">
      <c r="B89" s="24" t="s">
        <v>247</v>
      </c>
      <c r="C89" s="30" t="s">
        <v>60</v>
      </c>
      <c r="D89" s="31">
        <v>0.63996047</v>
      </c>
      <c r="E89" s="31">
        <v>6.3996047000000004E-4</v>
      </c>
    </row>
    <row r="90" spans="2:5" x14ac:dyDescent="0.25">
      <c r="B90" s="24" t="s">
        <v>248</v>
      </c>
      <c r="C90" s="30" t="s">
        <v>60</v>
      </c>
      <c r="D90" s="31">
        <v>2.4823716</v>
      </c>
      <c r="E90" s="31">
        <v>2.4823715999999999E-3</v>
      </c>
    </row>
    <row r="91" spans="2:5" x14ac:dyDescent="0.25">
      <c r="B91" s="24" t="s">
        <v>249</v>
      </c>
      <c r="C91" s="30" t="s">
        <v>60</v>
      </c>
      <c r="D91" s="31">
        <v>1.4914703</v>
      </c>
      <c r="E91" s="31">
        <v>1.4914703000000001E-3</v>
      </c>
    </row>
    <row r="92" spans="2:5" x14ac:dyDescent="0.25">
      <c r="B92" s="24" t="s">
        <v>250</v>
      </c>
      <c r="C92" s="30" t="s">
        <v>60</v>
      </c>
      <c r="D92" s="31">
        <v>2.2534964999999998</v>
      </c>
      <c r="E92" s="31">
        <v>2.2534965E-3</v>
      </c>
    </row>
    <row r="93" spans="2:5" x14ac:dyDescent="0.25">
      <c r="B93" s="24" t="s">
        <v>251</v>
      </c>
      <c r="C93" s="30" t="s">
        <v>60</v>
      </c>
      <c r="D93" s="31">
        <v>5.3374135000000003</v>
      </c>
      <c r="E93" s="31">
        <v>5.3374135000000007E-3</v>
      </c>
    </row>
    <row r="94" spans="2:5" x14ac:dyDescent="0.25">
      <c r="B94" s="24" t="s">
        <v>252</v>
      </c>
      <c r="C94" s="30" t="s">
        <v>60</v>
      </c>
      <c r="D94" s="31">
        <v>1.3513157</v>
      </c>
      <c r="E94" s="31">
        <v>1.3513157000000001E-3</v>
      </c>
    </row>
    <row r="95" spans="2:5" x14ac:dyDescent="0.25">
      <c r="B95" s="24" t="s">
        <v>253</v>
      </c>
      <c r="C95" s="30" t="s">
        <v>60</v>
      </c>
      <c r="D95" s="31">
        <v>2.2097918000000001</v>
      </c>
      <c r="E95" s="31">
        <v>2.2097918000000003E-3</v>
      </c>
    </row>
    <row r="96" spans="2:5" x14ac:dyDescent="0.25">
      <c r="B96" s="24" t="s">
        <v>254</v>
      </c>
      <c r="C96" s="30" t="s">
        <v>60</v>
      </c>
      <c r="D96" s="31">
        <v>1.1893493999999999E-2</v>
      </c>
      <c r="E96" s="31">
        <v>1.1893493999999999E-5</v>
      </c>
    </row>
    <row r="97" spans="2:5" x14ac:dyDescent="0.25">
      <c r="B97" s="24" t="s">
        <v>255</v>
      </c>
      <c r="C97" s="30" t="s">
        <v>60</v>
      </c>
      <c r="D97" s="31">
        <v>1.408785</v>
      </c>
      <c r="E97" s="31">
        <v>1.4087849999999999E-3</v>
      </c>
    </row>
    <row r="98" spans="2:5" x14ac:dyDescent="0.25">
      <c r="B98" s="24" t="s">
        <v>256</v>
      </c>
      <c r="C98" s="30" t="s">
        <v>60</v>
      </c>
      <c r="D98" s="31">
        <v>4.0496036999999996</v>
      </c>
      <c r="E98" s="31">
        <v>4.0496036999999995E-3</v>
      </c>
    </row>
    <row r="99" spans="2:5" x14ac:dyDescent="0.25">
      <c r="B99" s="24" t="s">
        <v>257</v>
      </c>
      <c r="C99" s="30" t="s">
        <v>60</v>
      </c>
      <c r="D99" s="31">
        <v>0.23794768999999999</v>
      </c>
      <c r="E99" s="31">
        <v>2.3794769E-4</v>
      </c>
    </row>
    <row r="100" spans="2:5" x14ac:dyDescent="0.25">
      <c r="B100" s="24" t="s">
        <v>258</v>
      </c>
      <c r="C100" s="30" t="s">
        <v>60</v>
      </c>
      <c r="D100" s="31">
        <v>3.9560903999999999</v>
      </c>
      <c r="E100" s="31">
        <v>3.9560903999999999E-3</v>
      </c>
    </row>
    <row r="101" spans="2:5" x14ac:dyDescent="0.25">
      <c r="B101" s="24" t="s">
        <v>259</v>
      </c>
      <c r="C101" s="30" t="s">
        <v>60</v>
      </c>
      <c r="D101" s="31">
        <v>1.3739219</v>
      </c>
      <c r="E101" s="31">
        <v>1.3739219E-3</v>
      </c>
    </row>
    <row r="102" spans="2:5" x14ac:dyDescent="0.25">
      <c r="B102" s="24" t="s">
        <v>260</v>
      </c>
      <c r="C102" s="30" t="s">
        <v>60</v>
      </c>
      <c r="D102" s="31">
        <v>2.4623586999999998</v>
      </c>
      <c r="E102" s="31">
        <v>2.4623586999999998E-3</v>
      </c>
    </row>
    <row r="103" spans="2:5" x14ac:dyDescent="0.25">
      <c r="B103" s="24" t="s">
        <v>261</v>
      </c>
      <c r="C103" s="30" t="s">
        <v>60</v>
      </c>
      <c r="D103" s="31">
        <v>129.28852000000001</v>
      </c>
      <c r="E103" s="31">
        <v>0.12928852000000002</v>
      </c>
    </row>
    <row r="104" spans="2:5" x14ac:dyDescent="0.25">
      <c r="B104" s="24" t="s">
        <v>262</v>
      </c>
      <c r="C104" s="30" t="s">
        <v>60</v>
      </c>
      <c r="D104" s="31">
        <v>0.16309760000000001</v>
      </c>
      <c r="E104" s="31">
        <v>1.630976E-4</v>
      </c>
    </row>
    <row r="105" spans="2:5" x14ac:dyDescent="0.25">
      <c r="B105" s="24" t="s">
        <v>263</v>
      </c>
      <c r="C105" s="30" t="s">
        <v>60</v>
      </c>
      <c r="D105" s="31">
        <v>8.3568627000000006E-2</v>
      </c>
      <c r="E105" s="31">
        <v>8.3568627000000012E-5</v>
      </c>
    </row>
    <row r="106" spans="2:5" x14ac:dyDescent="0.25">
      <c r="B106" s="24" t="s">
        <v>264</v>
      </c>
      <c r="C106" s="30" t="s">
        <v>60</v>
      </c>
      <c r="D106" s="31">
        <v>2.4105245000000002</v>
      </c>
      <c r="E106" s="31">
        <v>2.4105245E-3</v>
      </c>
    </row>
    <row r="107" spans="2:5" x14ac:dyDescent="0.25">
      <c r="B107" s="24" t="s">
        <v>265</v>
      </c>
      <c r="C107" s="30" t="s">
        <v>60</v>
      </c>
      <c r="D107" s="31">
        <v>1.2541498999999999E-4</v>
      </c>
      <c r="E107" s="31">
        <v>1.2541498999999998E-7</v>
      </c>
    </row>
    <row r="108" spans="2:5" x14ac:dyDescent="0.25">
      <c r="B108" s="24" t="s">
        <v>266</v>
      </c>
      <c r="C108" s="30" t="s">
        <v>60</v>
      </c>
      <c r="D108" s="31">
        <v>1.4577936</v>
      </c>
      <c r="E108" s="31">
        <v>1.4577936E-3</v>
      </c>
    </row>
    <row r="109" spans="2:5" x14ac:dyDescent="0.25">
      <c r="B109" s="24" t="s">
        <v>267</v>
      </c>
      <c r="C109" s="30" t="s">
        <v>60</v>
      </c>
      <c r="D109" s="31">
        <v>2.1049272000000001</v>
      </c>
      <c r="E109" s="31">
        <v>2.1049272E-3</v>
      </c>
    </row>
    <row r="110" spans="2:5" x14ac:dyDescent="0.25">
      <c r="B110" s="24" t="s">
        <v>268</v>
      </c>
      <c r="C110" s="30" t="s">
        <v>60</v>
      </c>
      <c r="D110" s="31">
        <v>5.6329305999999999</v>
      </c>
      <c r="E110" s="31">
        <v>5.6329305999999997E-3</v>
      </c>
    </row>
    <row r="111" spans="2:5" x14ac:dyDescent="0.25">
      <c r="B111" s="24" t="s">
        <v>269</v>
      </c>
      <c r="C111" s="30" t="s">
        <v>60</v>
      </c>
      <c r="D111" s="31">
        <v>1.7678518000000001</v>
      </c>
      <c r="E111" s="31">
        <v>1.7678518E-3</v>
      </c>
    </row>
    <row r="112" spans="2:5" x14ac:dyDescent="0.25">
      <c r="B112" s="142" t="s">
        <v>272</v>
      </c>
      <c r="C112" s="27" t="s">
        <v>60</v>
      </c>
      <c r="D112" s="31">
        <v>6.1737896000000001</v>
      </c>
      <c r="E112" s="25">
        <v>6.1737896E-3</v>
      </c>
    </row>
    <row r="113" spans="2:5" x14ac:dyDescent="0.25">
      <c r="B113" s="142" t="s">
        <v>273</v>
      </c>
      <c r="C113" s="27" t="s">
        <v>60</v>
      </c>
      <c r="D113" s="31">
        <v>1498.4082999999998</v>
      </c>
      <c r="E113" s="27">
        <v>1.4984082999999999</v>
      </c>
    </row>
    <row r="114" spans="2:5" x14ac:dyDescent="0.25">
      <c r="B114" s="142" t="s">
        <v>274</v>
      </c>
      <c r="C114" s="27" t="s">
        <v>60</v>
      </c>
      <c r="D114" s="31">
        <v>2288.6457999999998</v>
      </c>
      <c r="E114" s="27">
        <v>2.2886457999999998</v>
      </c>
    </row>
    <row r="115" spans="2:5" x14ac:dyDescent="0.25">
      <c r="B115" s="142" t="s">
        <v>275</v>
      </c>
      <c r="C115" s="27" t="s">
        <v>60</v>
      </c>
      <c r="D115" s="31">
        <v>174.11494999999999</v>
      </c>
      <c r="E115" s="27">
        <v>0.17411494999999999</v>
      </c>
    </row>
    <row r="116" spans="2:5" x14ac:dyDescent="0.25">
      <c r="B116" s="142" t="s">
        <v>276</v>
      </c>
      <c r="C116" s="27" t="s">
        <v>60</v>
      </c>
      <c r="D116" s="31">
        <v>788.82015999999999</v>
      </c>
      <c r="E116" s="27">
        <v>0.78882015999999999</v>
      </c>
    </row>
    <row r="117" spans="2:5" x14ac:dyDescent="0.25">
      <c r="B117" s="142" t="s">
        <v>277</v>
      </c>
      <c r="C117" s="27" t="s">
        <v>60</v>
      </c>
      <c r="D117" s="31">
        <v>1126.8224</v>
      </c>
      <c r="E117" s="27">
        <v>1.1268224</v>
      </c>
    </row>
    <row r="118" spans="2:5" x14ac:dyDescent="0.25">
      <c r="B118" s="142" t="s">
        <v>278</v>
      </c>
      <c r="C118" s="27" t="s">
        <v>60</v>
      </c>
      <c r="D118" s="31">
        <v>745.80928000000006</v>
      </c>
      <c r="E118" s="27">
        <v>0.74580928000000002</v>
      </c>
    </row>
    <row r="119" spans="2:5" x14ac:dyDescent="0.25">
      <c r="B119" s="142" t="s">
        <v>279</v>
      </c>
      <c r="C119" s="27" t="s">
        <v>60</v>
      </c>
      <c r="D119" s="31">
        <v>1408.7849999999999</v>
      </c>
      <c r="E119" s="27">
        <v>1.408785</v>
      </c>
    </row>
    <row r="120" spans="2:5" x14ac:dyDescent="0.25">
      <c r="B120" s="142" t="s">
        <v>280</v>
      </c>
      <c r="C120" s="27" t="s">
        <v>60</v>
      </c>
      <c r="D120" s="31">
        <v>780.75427999999999</v>
      </c>
      <c r="E120" s="27">
        <v>0.78075428000000002</v>
      </c>
    </row>
    <row r="121" spans="2:5" x14ac:dyDescent="0.25">
      <c r="B121" s="142" t="s">
        <v>281</v>
      </c>
      <c r="C121" s="27" t="s">
        <v>60</v>
      </c>
      <c r="D121" s="31">
        <v>842.60765000000004</v>
      </c>
      <c r="E121" s="27">
        <v>0.84260765000000004</v>
      </c>
    </row>
    <row r="122" spans="2:5" x14ac:dyDescent="0.25">
      <c r="B122" s="142" t="s">
        <v>282</v>
      </c>
      <c r="C122" s="27" t="s">
        <v>60</v>
      </c>
      <c r="D122" s="31">
        <v>2.6102186999999999</v>
      </c>
      <c r="E122" s="27">
        <v>2.6102186999999999E-3</v>
      </c>
    </row>
    <row r="123" spans="2:5" x14ac:dyDescent="0.25">
      <c r="B123" s="142" t="s">
        <v>283</v>
      </c>
      <c r="C123" s="27" t="s">
        <v>60</v>
      </c>
      <c r="D123" s="31">
        <v>75268.095000000001</v>
      </c>
      <c r="E123" s="27">
        <v>75.268095000000002</v>
      </c>
    </row>
    <row r="124" spans="2:5" x14ac:dyDescent="0.25">
      <c r="B124" s="142" t="s">
        <v>284</v>
      </c>
      <c r="C124" s="27" t="s">
        <v>60</v>
      </c>
      <c r="D124" s="31">
        <v>745.51441999999997</v>
      </c>
      <c r="E124" s="27">
        <v>0.74551442000000001</v>
      </c>
    </row>
    <row r="125" spans="2:5" x14ac:dyDescent="0.25">
      <c r="B125" s="142" t="s">
        <v>285</v>
      </c>
      <c r="C125" s="27" t="s">
        <v>60</v>
      </c>
      <c r="D125" s="31">
        <v>17.308144000000002</v>
      </c>
      <c r="E125" s="27">
        <v>1.7308144000000001E-2</v>
      </c>
    </row>
    <row r="126" spans="2:5" x14ac:dyDescent="0.25">
      <c r="B126" s="142" t="s">
        <v>286</v>
      </c>
      <c r="C126" s="27" t="s">
        <v>60</v>
      </c>
      <c r="D126" s="31">
        <v>502.298</v>
      </c>
      <c r="E126" s="27">
        <v>0.50229800000000002</v>
      </c>
    </row>
    <row r="127" spans="2:5" x14ac:dyDescent="0.25">
      <c r="B127" s="142" t="s">
        <v>287</v>
      </c>
      <c r="C127" s="27" t="s">
        <v>60</v>
      </c>
      <c r="D127" s="31">
        <v>1453.008</v>
      </c>
      <c r="E127" s="27">
        <v>1.4530080000000001</v>
      </c>
    </row>
    <row r="128" spans="2:5" x14ac:dyDescent="0.25">
      <c r="B128" s="142" t="s">
        <v>288</v>
      </c>
      <c r="C128" s="27" t="s">
        <v>60</v>
      </c>
      <c r="D128" s="31">
        <v>598.56991000000005</v>
      </c>
      <c r="E128" s="27">
        <v>0.59856991000000004</v>
      </c>
    </row>
    <row r="129" spans="2:5" x14ac:dyDescent="0.25">
      <c r="B129" s="142" t="s">
        <v>289</v>
      </c>
      <c r="C129" s="27" t="s">
        <v>60</v>
      </c>
      <c r="D129" s="31">
        <v>1809.0326</v>
      </c>
      <c r="E129" s="27">
        <v>1.8090326000000001</v>
      </c>
    </row>
    <row r="130" spans="2:5" x14ac:dyDescent="0.25">
      <c r="B130" s="142" t="s">
        <v>290</v>
      </c>
      <c r="C130" s="27" t="s">
        <v>60</v>
      </c>
      <c r="D130" s="31">
        <v>634.54755</v>
      </c>
      <c r="E130" s="27">
        <v>0.63454754999999996</v>
      </c>
    </row>
    <row r="131" spans="2:5" x14ac:dyDescent="0.25">
      <c r="B131" s="142" t="s">
        <v>291</v>
      </c>
      <c r="C131" s="27" t="s">
        <v>140</v>
      </c>
      <c r="D131" s="31">
        <v>170.63649000000001</v>
      </c>
      <c r="E131" s="27">
        <v>0.17063649</v>
      </c>
    </row>
    <row r="132" spans="2:5" x14ac:dyDescent="0.25">
      <c r="B132" s="142" t="s">
        <v>292</v>
      </c>
      <c r="C132" s="27" t="s">
        <v>60</v>
      </c>
      <c r="D132" s="31">
        <v>3090.8579999999997</v>
      </c>
      <c r="E132" s="27">
        <v>3.0908579999999999</v>
      </c>
    </row>
    <row r="133" spans="2:5" x14ac:dyDescent="0.25">
      <c r="B133" s="142" t="s">
        <v>293</v>
      </c>
      <c r="C133" s="27" t="s">
        <v>60</v>
      </c>
      <c r="D133" s="31">
        <v>3389.0781999999999</v>
      </c>
      <c r="E133" s="27">
        <v>3.3890782000000002</v>
      </c>
    </row>
  </sheetData>
  <sheetProtection algorithmName="SHA-512" hashValue="Sv73JjpLPlSdInCvi3i5sIuKmIAqXGV5CQ3CnMAAtwWNpXtAnZ2+BkGNOkJdXQRErsgryAgEdTkGElfjPxmv8g==" saltValue="yzo+o0OgafF0sVQHye7uFA==" spinCount="100000" sheet="1" objects="1" scenarios="1"/>
  <mergeCells count="4">
    <mergeCell ref="G2:J2"/>
    <mergeCell ref="B2:E2"/>
    <mergeCell ref="L2:O2"/>
    <mergeCell ref="G37:J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5e846a-6024-466d-8e4c-ac677fcc6d3c">
      <Terms xmlns="http://schemas.microsoft.com/office/infopath/2007/PartnerControls"/>
    </lcf76f155ced4ddcb4097134ff3c332f>
    <TaxCatchAll xmlns="2e6e64c5-f484-49fa-aa41-0b9b279d16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ED89EAF6958C45B3D7861D93C5B7AA" ma:contentTypeVersion="17" ma:contentTypeDescription="Create a new document." ma:contentTypeScope="" ma:versionID="fb3d2a62516bbddf622db5f53f0d68e5">
  <xsd:schema xmlns:xsd="http://www.w3.org/2001/XMLSchema" xmlns:xs="http://www.w3.org/2001/XMLSchema" xmlns:p="http://schemas.microsoft.com/office/2006/metadata/properties" xmlns:ns2="b55e846a-6024-466d-8e4c-ac677fcc6d3c" xmlns:ns3="2e6e64c5-f484-49fa-aa41-0b9b279d16ad" targetNamespace="http://schemas.microsoft.com/office/2006/metadata/properties" ma:root="true" ma:fieldsID="726567e57f4a945d5b61525f95cc0a2b" ns2:_="" ns3:_="">
    <xsd:import namespace="b55e846a-6024-466d-8e4c-ac677fcc6d3c"/>
    <xsd:import namespace="2e6e64c5-f484-49fa-aa41-0b9b279d16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e846a-6024-466d-8e4c-ac677fcc6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93b6070-29c1-4a34-962b-5b08846badd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e64c5-f484-49fa-aa41-0b9b279d16a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fcb98bb-dd49-4c39-8e79-b5d63715b5fa}" ma:internalName="TaxCatchAll" ma:showField="CatchAllData" ma:web="2e6e64c5-f484-49fa-aa41-0b9b279d1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74954A-9907-4D35-B8BA-FE901EB8E156}">
  <ds:schemaRefs>
    <ds:schemaRef ds:uri="http://schemas.microsoft.com/office/2006/metadata/properties"/>
    <ds:schemaRef ds:uri="http://schemas.microsoft.com/office/infopath/2007/PartnerControls"/>
    <ds:schemaRef ds:uri="b55e846a-6024-466d-8e4c-ac677fcc6d3c"/>
    <ds:schemaRef ds:uri="2e6e64c5-f484-49fa-aa41-0b9b279d16ad"/>
  </ds:schemaRefs>
</ds:datastoreItem>
</file>

<file path=customXml/itemProps2.xml><?xml version="1.0" encoding="utf-8"?>
<ds:datastoreItem xmlns:ds="http://schemas.openxmlformats.org/officeDocument/2006/customXml" ds:itemID="{531836BC-2AB3-49A3-887C-F5DA4B1166E0}"/>
</file>

<file path=customXml/itemProps3.xml><?xml version="1.0" encoding="utf-8"?>
<ds:datastoreItem xmlns:ds="http://schemas.openxmlformats.org/officeDocument/2006/customXml" ds:itemID="{FAA31CAE-54AB-4CB3-9F16-E4DC238E0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Instrucciones</vt:lpstr>
      <vt:lpstr>Datos Proyecto</vt:lpstr>
      <vt:lpstr>Factores de emisión</vt:lpstr>
      <vt:lpstr>Factores de emisión 2</vt:lpstr>
      <vt:lpstr>Instrucciones!Área_de_impresión</vt:lpstr>
      <vt:lpstr>bio_lenosos</vt:lpstr>
      <vt:lpstr>Emisiones_evitadas_vidautil</vt:lpstr>
      <vt:lpstr>FactorEmisMixElecPeninsula</vt:lpstr>
      <vt:lpstr>gases</vt:lpstr>
      <vt:lpstr>gestion_residuos</vt:lpstr>
      <vt:lpstr>hidrogenos</vt:lpstr>
      <vt:lpstr>materias_primas</vt:lpstr>
      <vt:lpstr>otros_combustibles</vt:lpstr>
      <vt:lpstr>refrigerantes_y_otros</vt:lpstr>
      <vt:lpstr>Subvención_solicitada</vt:lpstr>
      <vt:lpstr>Vida_util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Cristobal Garcia</dc:creator>
  <cp:lastModifiedBy>Medina, Paula</cp:lastModifiedBy>
  <cp:lastPrinted>2025-04-08T10:18:13Z</cp:lastPrinted>
  <dcterms:created xsi:type="dcterms:W3CDTF">2023-05-09T06:23:26Z</dcterms:created>
  <dcterms:modified xsi:type="dcterms:W3CDTF">2025-05-05T15:09:06Z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0x010100AAED89EAF6958C45B3D7861D93C5B7AA</vt:lpwstr>
  </property>
  <property fmtid="{D5CDD505-2E9C-101B-9397-08002B2CF9AE}" pid="3" name="MediaServiceImageTags">
    <vt:lpwstr/>
  </property>
</Properties>
</file>